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576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WA" sheetId="12" r:id="rId12"/>
  </sheets>
  <definedNames>
    <definedName name="_xlnm.Print_Area" localSheetId="0">'1'!$A$1:$J$61</definedName>
    <definedName name="_xlnm.Print_Area" localSheetId="9">'10'!$A$1:$L$59</definedName>
    <definedName name="_xlnm.Print_Area" localSheetId="10">'11'!$A$1:$L$42</definedName>
    <definedName name="_xlnm.Print_Area" localSheetId="1">'2'!$A$1:$L$57</definedName>
    <definedName name="_xlnm.Print_Area" localSheetId="6">'7'!$A$1:$O$48</definedName>
    <definedName name="_xlnm.Print_Area" localSheetId="8">'9'!$A$1:$L$46</definedName>
  </definedNames>
  <calcPr fullCalcOnLoad="1"/>
</workbook>
</file>

<file path=xl/sharedStrings.xml><?xml version="1.0" encoding="utf-8"?>
<sst xmlns="http://schemas.openxmlformats.org/spreadsheetml/2006/main" count="536" uniqueCount="370">
  <si>
    <t>Cash and cash equivalents</t>
  </si>
  <si>
    <t>Other payables and accruals</t>
  </si>
  <si>
    <t>ASSETS EMPLOYED</t>
  </si>
  <si>
    <t>REVENUE</t>
  </si>
  <si>
    <t>Share</t>
  </si>
  <si>
    <t>Capital</t>
  </si>
  <si>
    <t>Total</t>
  </si>
  <si>
    <t>(Incorporated in Malaysia)</t>
  </si>
  <si>
    <t>RM</t>
  </si>
  <si>
    <t>CURRENT ASSETS</t>
  </si>
  <si>
    <t>CURRENT LIABILITIES</t>
  </si>
  <si>
    <t>SHARE CAPITAL</t>
  </si>
  <si>
    <t>1.</t>
  </si>
  <si>
    <t>2.</t>
  </si>
  <si>
    <t>3.</t>
  </si>
  <si>
    <t>4.</t>
  </si>
  <si>
    <t>5.</t>
  </si>
  <si>
    <t>6.</t>
  </si>
  <si>
    <t>7.</t>
  </si>
  <si>
    <t>8.</t>
  </si>
  <si>
    <t>IRE-TEX CORPORATION BERHAD</t>
  </si>
  <si>
    <t>Cash and bank balances</t>
  </si>
  <si>
    <t>NOTE:</t>
  </si>
  <si>
    <t>CASH FLOWS FROM FINANCING ACTIVITIES</t>
  </si>
  <si>
    <t>TAXATION</t>
  </si>
  <si>
    <t>9.</t>
  </si>
  <si>
    <t>BASIS OF PREPARATION</t>
  </si>
  <si>
    <t>The interim financial report is unaudited and has been prepared in compliance with MASB 26,</t>
  </si>
  <si>
    <t>Interim Financial Reporting and the additional disclosure requirements as in Part A of Appendix</t>
  </si>
  <si>
    <t>9B of the Revised Listing Requirements.</t>
  </si>
  <si>
    <t>No qualification on the audit report of the preceding annual financial statements of Ire-Tex</t>
  </si>
  <si>
    <t>Corporation Berhad.</t>
  </si>
  <si>
    <t>EXCEPTIONAL AND EXTRAORDINARY ITEMS</t>
  </si>
  <si>
    <t>There were no material exceptional and extraordinary items for the period under review.</t>
  </si>
  <si>
    <t>CHANGE IN ESTIMATES</t>
  </si>
  <si>
    <t>31/12/03</t>
  </si>
  <si>
    <t>FINANCED BY</t>
  </si>
  <si>
    <t>Basic Earnings Per Share (Sen)</t>
  </si>
  <si>
    <t>Diluted Earnings Per Share (Sen)</t>
  </si>
  <si>
    <t>CONDENSED CONSOLIDATED INCOME STATEMENT (UNAUDITED)</t>
  </si>
  <si>
    <t>Issue of shares</t>
  </si>
  <si>
    <t>CONDENSED CONSOLIDATED CASH FLOW STATEMENT (UNAUDITED)</t>
  </si>
  <si>
    <t>PART A - EXPLANATORY NOTES PURSUANT TO MASB 26</t>
  </si>
  <si>
    <t>There were no material changes in the estimates used for the preparation of this interim</t>
  </si>
  <si>
    <t>financial report.</t>
  </si>
  <si>
    <t>SEGMENTAL INFORMATION</t>
  </si>
  <si>
    <t>CARRYING AMOUNT OF REVALUED ASSETS</t>
  </si>
  <si>
    <t>10.</t>
  </si>
  <si>
    <t>CHANGES IN COMPOSITION OF THE COMPANY</t>
  </si>
  <si>
    <t>CHANGES IN CONTINGENT LIABILITIES AND CONTINGENT ASSETS</t>
  </si>
  <si>
    <t>RM'000</t>
  </si>
  <si>
    <t>PROPERTY, PLANT AND EQUIPMENT</t>
  </si>
  <si>
    <t>OTHER INVESTMENT</t>
  </si>
  <si>
    <t>Inventories</t>
  </si>
  <si>
    <t>Trade receivables</t>
  </si>
  <si>
    <t>Tax recoverable</t>
  </si>
  <si>
    <t>Other receivables and prepayments</t>
  </si>
  <si>
    <t>Trade payables</t>
  </si>
  <si>
    <t>Provision for taxation</t>
  </si>
  <si>
    <t>NET CURRENT ASSETS</t>
  </si>
  <si>
    <t>COST OF SALES</t>
  </si>
  <si>
    <t>GROSS PROFIT</t>
  </si>
  <si>
    <t>DISTRIBUTION EXPENSES</t>
  </si>
  <si>
    <t>ADMINISTRATIVE EXPENSES</t>
  </si>
  <si>
    <t>FINANCE COSTS</t>
  </si>
  <si>
    <t>MINORITY INTEREST</t>
  </si>
  <si>
    <t>Adjustments for:</t>
  </si>
  <si>
    <t>Depreciation</t>
  </si>
  <si>
    <t>Interest expenses</t>
  </si>
  <si>
    <t>Property, plant and equipment written off</t>
  </si>
  <si>
    <t>Other receivables, deposits and prepayments</t>
  </si>
  <si>
    <t>Increase/(Decrease) in:</t>
  </si>
  <si>
    <t>Interest paid</t>
  </si>
  <si>
    <t>Income taxes paid</t>
  </si>
  <si>
    <t>Purchase of property, plant and equipment</t>
  </si>
  <si>
    <t>Proceeds from disposal of property, plant and equipment</t>
  </si>
  <si>
    <t>Fixed deposits placed with licensed bank</t>
  </si>
  <si>
    <t>Net cashflow on acquisition of subsidiaries</t>
  </si>
  <si>
    <t>Issue of shares for cash</t>
  </si>
  <si>
    <t>Repayment of short term borrowings</t>
  </si>
  <si>
    <t>Additions to term loan</t>
  </si>
  <si>
    <t>Repayment of term loans</t>
  </si>
  <si>
    <t>Repayment of hire purchase payables</t>
  </si>
  <si>
    <t>Net cash from financing activities</t>
  </si>
  <si>
    <t>NOTES TO THE CASH FLOW STATEMENT</t>
  </si>
  <si>
    <t>Bank overdraft</t>
  </si>
  <si>
    <t>Fixed deposit pledged to bank</t>
  </si>
  <si>
    <t>The interim financial report should be read in conjunction with the audited financial statements</t>
  </si>
  <si>
    <t>The accounting policies and methods of computation adopted in this interim financial report are</t>
  </si>
  <si>
    <t>consistent with those adopted in the financial statements for the year ended 31 December</t>
  </si>
  <si>
    <t>AUDITORS' REPORT ON PRECEDING ANNUAL FINANCIAL STATEMENTS</t>
  </si>
  <si>
    <t>CHANGES IN MATERIAL LITIGATION</t>
  </si>
  <si>
    <t>announcement.</t>
  </si>
  <si>
    <t>UTILISATION OF PROCEEDS OF THE RIGHTS ISSUE</t>
  </si>
  <si>
    <t>REVIEW OF PERFORMANCE</t>
  </si>
  <si>
    <t>BORROWINGS</t>
  </si>
  <si>
    <t>The Group borrowings as at the end of the reporting quarter are as follows:-</t>
  </si>
  <si>
    <t xml:space="preserve">Short term borrowings </t>
  </si>
  <si>
    <t xml:space="preserve">  - term loan</t>
  </si>
  <si>
    <t xml:space="preserve">  - bank overdrafts</t>
  </si>
  <si>
    <t xml:space="preserve">  - banker's acceptance</t>
  </si>
  <si>
    <t xml:space="preserve">  - hire purchase</t>
  </si>
  <si>
    <t>Long term borrowings</t>
  </si>
  <si>
    <t>Fixed deposits placed with licensed banks</t>
  </si>
  <si>
    <t>Borrowings</t>
  </si>
  <si>
    <t>RESERVES</t>
  </si>
  <si>
    <t>SHAREHOLDERS' FUND</t>
  </si>
  <si>
    <t>DEFERRED AND LONG TERM LIABILITIES</t>
  </si>
  <si>
    <t>Deferred taxation</t>
  </si>
  <si>
    <t xml:space="preserve">Net tangible assets per share </t>
  </si>
  <si>
    <t>Premium</t>
  </si>
  <si>
    <t>Retained</t>
  </si>
  <si>
    <t>Profits</t>
  </si>
  <si>
    <t>Consolidation</t>
  </si>
  <si>
    <t xml:space="preserve">  </t>
  </si>
  <si>
    <t>DEBTS AND EQUITY SECURITIES</t>
  </si>
  <si>
    <t>There were no issuances, cancellations, repurchases, resale and repayments of debts and</t>
  </si>
  <si>
    <t>SEASONAL OR CYCLICAL FACTORS</t>
  </si>
  <si>
    <t>3 Months</t>
  </si>
  <si>
    <t>Ended</t>
  </si>
  <si>
    <t>Segment Revenue</t>
  </si>
  <si>
    <t>Fabrication</t>
  </si>
  <si>
    <t>Contract manufacturing services</t>
  </si>
  <si>
    <t>Conversion</t>
  </si>
  <si>
    <t>Manufacturing</t>
  </si>
  <si>
    <t>Testing and calibration services</t>
  </si>
  <si>
    <t>Procurement</t>
  </si>
  <si>
    <t>Eliminations</t>
  </si>
  <si>
    <t>Group revenue</t>
  </si>
  <si>
    <t>Segment Results</t>
  </si>
  <si>
    <t>Unallocated income</t>
  </si>
  <si>
    <t>Unallocated expenses</t>
  </si>
  <si>
    <t>The valuation of property, plant and equipment has been brought forward without amendment</t>
  </si>
  <si>
    <t>MATERIAL POST BALANCE SHEET EVENTS</t>
  </si>
  <si>
    <t>Utilised</t>
  </si>
  <si>
    <t>As At</t>
  </si>
  <si>
    <t>Repayment of bank borrowings</t>
  </si>
  <si>
    <t>Future overseas business expansion</t>
  </si>
  <si>
    <t>Acquisition of plant and machinery</t>
  </si>
  <si>
    <t>Capital expenditure for business expansion</t>
  </si>
  <si>
    <t>Working capital</t>
  </si>
  <si>
    <t>Estimated listing expenses</t>
  </si>
  <si>
    <t>COMPARISON WITH PRECEDING QUARTER'S RESULTS</t>
  </si>
  <si>
    <t>OFF BALANCE SHEET FINANCIAL INSTRUMENTS</t>
  </si>
  <si>
    <t>There were no financial instruments with off balance sheet risk as at the date of this report.</t>
  </si>
  <si>
    <t>DIVIDEND PAYABLE</t>
  </si>
  <si>
    <t>Weighted average number of shares of RM1.00 each ('000)</t>
  </si>
  <si>
    <t>Basic earning per share (sen)</t>
  </si>
  <si>
    <t>Distributable</t>
  </si>
  <si>
    <t>EARNINGS PER SHARE</t>
  </si>
  <si>
    <t>PROSPECTS OF THE GROUP</t>
  </si>
  <si>
    <t>There are no material post balance sheet events subsequent to the end of the period under</t>
  </si>
  <si>
    <t xml:space="preserve">The gross proceeds from the rights issue and public issue in conjunction with the listing of the </t>
  </si>
  <si>
    <t>Company on Second Board of the Bursa Saham were utilised as follows:-</t>
  </si>
  <si>
    <t xml:space="preserve">Proposed </t>
  </si>
  <si>
    <t>Utilisation</t>
  </si>
  <si>
    <t>The Group sells its products and services to customers from various computer and electronic</t>
  </si>
  <si>
    <t>industries. As such, the Group performance will, to a certain extent, depend on the outlook and</t>
  </si>
  <si>
    <t>PROFIT FORECAST OR PROFIT GUARANTEE</t>
  </si>
  <si>
    <t xml:space="preserve">7. </t>
  </si>
  <si>
    <t>PURCHASE OR DISPOSAL OF QUOTED SECURITIES</t>
  </si>
  <si>
    <t>quoted securities for the period under review.</t>
  </si>
  <si>
    <t>Unaudited</t>
  </si>
  <si>
    <t>As at</t>
  </si>
  <si>
    <t>Audited</t>
  </si>
  <si>
    <t>Interest income</t>
  </si>
  <si>
    <t>Interest received</t>
  </si>
  <si>
    <t>Issue of shares on premium</t>
  </si>
  <si>
    <t>Loss / (profit) on disposal of property, plant and equipment</t>
  </si>
  <si>
    <t>Amount owing to a director</t>
  </si>
  <si>
    <t>Investment holding</t>
  </si>
  <si>
    <t>3 Months Ended</t>
  </si>
  <si>
    <t>Available</t>
  </si>
  <si>
    <t xml:space="preserve">Balance </t>
  </si>
  <si>
    <t>bank balances as shown in the balance sheet.</t>
  </si>
  <si>
    <t>Cash and cash equivalents included in the cash flow statement represents cash and</t>
  </si>
  <si>
    <t>The Condensed Consolidated Balance Sheets should be read in conjunction with the Annual Audited</t>
  </si>
  <si>
    <t>The Condensed Consolidated Statement of changes in equity should be read in conjunction with the</t>
  </si>
  <si>
    <t>The Condensed Consolidated Cash Flow Statement should be read in conjunction with the</t>
  </si>
  <si>
    <t>cyclical nature of the computer and electronic industries. The Group normally experiences</t>
  </si>
  <si>
    <t>cycle trend.</t>
  </si>
  <si>
    <t>Individual Quarter</t>
  </si>
  <si>
    <t>Cumulative Quarter</t>
  </si>
  <si>
    <t>Net profits for the period</t>
  </si>
  <si>
    <t>(Increase)/Decrease in:</t>
  </si>
  <si>
    <t>Purchase of subsidiary company</t>
  </si>
  <si>
    <t>Purchase of unquoted investment</t>
  </si>
  <si>
    <t>DIVIDEND PAID</t>
  </si>
  <si>
    <t>11</t>
  </si>
  <si>
    <t>12</t>
  </si>
  <si>
    <t>13</t>
  </si>
  <si>
    <t>ITMSB</t>
  </si>
  <si>
    <t>Caltest</t>
  </si>
  <si>
    <t>Baguda</t>
  </si>
  <si>
    <t>GH</t>
  </si>
  <si>
    <t>EP</t>
  </si>
  <si>
    <t>Styrotex</t>
  </si>
  <si>
    <t>LCC</t>
  </si>
  <si>
    <t>11.</t>
  </si>
  <si>
    <t>The Condensed Consolidated Income Statements should be read in conjunction with the Annual Audited</t>
  </si>
  <si>
    <t>30/09/04</t>
  </si>
  <si>
    <t>9 Months</t>
  </si>
  <si>
    <t>9 Months Ended</t>
  </si>
  <si>
    <t>Calculation of weighted average number of shares in determining the EPS.</t>
  </si>
  <si>
    <t>No of shares</t>
  </si>
  <si>
    <t>Ire-Tex Corporation Berhad</t>
  </si>
  <si>
    <t>Weighted average number of ordinary shares</t>
  </si>
  <si>
    <t>Effect of share issued</t>
  </si>
  <si>
    <t>- public issue @ 11/02/04</t>
  </si>
  <si>
    <t>Effective</t>
  </si>
  <si>
    <t>days</t>
  </si>
  <si>
    <t>Period</t>
  </si>
  <si>
    <t>(shares)</t>
  </si>
  <si>
    <t>ITCB</t>
  </si>
  <si>
    <t>31/12/04</t>
  </si>
  <si>
    <t>Listing expenses written off</t>
  </si>
  <si>
    <t>Balance as at 31/12/04</t>
  </si>
  <si>
    <t>Net profits for the year</t>
  </si>
  <si>
    <t>Ended 31/12/2004</t>
  </si>
  <si>
    <t>equity securities for the period under review.</t>
  </si>
  <si>
    <t>Pre-acquisition loss/(profit)</t>
  </si>
  <si>
    <t>Additions to short term borrowings</t>
  </si>
  <si>
    <t>Preceding Period 12 Months</t>
  </si>
  <si>
    <t>DEFERRED TAX ASSETS</t>
  </si>
  <si>
    <t>Current Year</t>
  </si>
  <si>
    <t>Quarter</t>
  </si>
  <si>
    <t>Preceding Year</t>
  </si>
  <si>
    <t>Corresponding</t>
  </si>
  <si>
    <t>To Date</t>
  </si>
  <si>
    <t>Year To Date</t>
  </si>
  <si>
    <t>ITESB</t>
  </si>
  <si>
    <t>ITPMX</t>
  </si>
  <si>
    <t>ITLMS</t>
  </si>
  <si>
    <t>ITHPSB</t>
  </si>
  <si>
    <t>ITSZ</t>
  </si>
  <si>
    <t>In view of soaring crude oil prices that have adversely affected the cost of petroleum-based raw</t>
  </si>
  <si>
    <t>OTHER OPERATING (LOSS)/INCOME</t>
  </si>
  <si>
    <t>(LOSS)/PROFIT FROM OPERATION</t>
  </si>
  <si>
    <t>Financial Statements of the group for the year ended 31 December 2004.</t>
  </si>
  <si>
    <t>31/03/05</t>
  </si>
  <si>
    <t>(Loss) / Profit before taxation</t>
  </si>
  <si>
    <t>Balance as at 1/1/04</t>
  </si>
  <si>
    <t>Balance as at 01/01/05</t>
  </si>
  <si>
    <t xml:space="preserve">Reserves arising on </t>
  </si>
  <si>
    <t xml:space="preserve">  acquisition of subsidiary</t>
  </si>
  <si>
    <t xml:space="preserve">  company</t>
  </si>
  <si>
    <t>Reserves arising on</t>
  </si>
  <si>
    <t>Annual Audited Financial Statements of the Group for the year ended 31 December 2004.</t>
  </si>
  <si>
    <t>of the Company for the year ended 31 December 2004.</t>
  </si>
  <si>
    <t>2004.</t>
  </si>
  <si>
    <t>from the financial statements for the year ended 31 December 2004.</t>
  </si>
  <si>
    <t xml:space="preserve">There were no changes in the composition of the Company during the current period except for </t>
  </si>
  <si>
    <t>There were no material litigation since the last annual balance sheet date until the date of this</t>
  </si>
  <si>
    <t>ADDITIONAL INFORMATION REQUIRED BY THE BURSA SECURITIES LISTING REQUIREMENTS FOR</t>
  </si>
  <si>
    <t>NET (LOSS)/PROFIT FOR THE PERIOD</t>
  </si>
  <si>
    <t xml:space="preserve">The Group's tax charge for the current quarter is higher than the statutory tax rate mainly due to the </t>
  </si>
  <si>
    <t>losses of certain subsidiaries which cannot be set off against taxable profits made by other subsidiaries.</t>
  </si>
  <si>
    <t>The Group is currently not holding any quoted securities and there were no purchase or disposal of</t>
  </si>
  <si>
    <t>Issued ordinary shares at beginning of the period (actual b/f 01/01/05)</t>
  </si>
  <si>
    <t>Weighted average number of ordinary shares (diluted)</t>
  </si>
  <si>
    <t>Net profit/(loss) after tax for the period (after MI)</t>
  </si>
  <si>
    <t>Basic earnings per ordinary share (sen)</t>
  </si>
  <si>
    <t>Diluted earnings per ordinary share (sen)</t>
  </si>
  <si>
    <t>Effect of share options (refer to workings)</t>
  </si>
  <si>
    <t>Workings :-</t>
  </si>
  <si>
    <t>Number of share options granted</t>
  </si>
  <si>
    <t>Number of share options for those employee resigned</t>
  </si>
  <si>
    <t>Number of share options exercised</t>
  </si>
  <si>
    <t>Number of share options unexercised</t>
  </si>
  <si>
    <t xml:space="preserve">Number of shares that would have been issued at fair value </t>
  </si>
  <si>
    <t>= Number of share options unexercised x exercise price / average market price</t>
  </si>
  <si>
    <t>Number of shares deemed to have been issued for no consideration</t>
  </si>
  <si>
    <t>Weighted average number of these shares =</t>
  </si>
  <si>
    <t>(anti-dilutive)</t>
  </si>
  <si>
    <t>Note :-</t>
  </si>
  <si>
    <t>Market price - 31/01/05 - RM 1.29</t>
  </si>
  <si>
    <t xml:space="preserve">                   - 28/02/05 - RM 1.20</t>
  </si>
  <si>
    <t xml:space="preserve">                   - 31/03/05 - RM 1.09</t>
  </si>
  <si>
    <t>(a) Basic</t>
  </si>
  <si>
    <t>(b) Diluted</t>
  </si>
  <si>
    <t xml:space="preserve">The diluted earnings per share is not calculated as the company has only one category of </t>
  </si>
  <si>
    <t>potential ordinary shares (share options) and they are anti-dilutive.</t>
  </si>
  <si>
    <t>The business operations within the industry are affected by the significant increase in costs of raw</t>
  </si>
  <si>
    <t>materials especially for plastics materials as a result of the substantial escalating oil prices.  The</t>
  </si>
  <si>
    <t>sharp increase in plastic materials prices has adversely affected the Group overall performance.</t>
  </si>
  <si>
    <t xml:space="preserve">No profit forecast was published for the current quarter and financial year-to-date. </t>
  </si>
  <si>
    <t>(LOSS)/PROFIT BEFORE TAXATION</t>
  </si>
  <si>
    <t>(LOSS)/PROFIT AFTER TAXATION</t>
  </si>
  <si>
    <t>Operating (loss)/profit before working capital changes</t>
  </si>
  <si>
    <t>CASH FLOWS USED IN INVESTING ACTIVITIES</t>
  </si>
  <si>
    <t>CASH FLOWS (USED IN)/FROM OPERATING ACTIVITIES</t>
  </si>
  <si>
    <t>Net cash used in investing activities</t>
  </si>
  <si>
    <t>Loss from operations</t>
  </si>
  <si>
    <t>CASH AND CASH EQUIVALENTS AT END OF PERIOD</t>
  </si>
  <si>
    <t>CASH AND CASH EQUIVALENTS AT BEGINNING OF PERIOD</t>
  </si>
  <si>
    <t>Reserve On</t>
  </si>
  <si>
    <t>CONDENSED CONSOLIDATED STATEMENT OF CHANGES IN EQUITY</t>
  </si>
  <si>
    <t>higher sales volume for the fourth quarter of the financial year due to customers' business</t>
  </si>
  <si>
    <t>Minority share of profit/(loss)</t>
  </si>
  <si>
    <t>PRE-ACQUISITION (PROFIT)/LOSS</t>
  </si>
  <si>
    <t>Based on the results for the period:-</t>
  </si>
  <si>
    <t>- Malaysian taxation</t>
  </si>
  <si>
    <t>- Foreign country taxation</t>
  </si>
  <si>
    <t>Over provision in prior year</t>
  </si>
  <si>
    <t>division during the current quarter.</t>
  </si>
  <si>
    <t xml:space="preserve">The Company did not declare any dividends for the period under review. </t>
  </si>
  <si>
    <t xml:space="preserve">                   - 30/04/05 - RM 1.05</t>
  </si>
  <si>
    <t xml:space="preserve">                   - 31/05/05 - RM 0.89</t>
  </si>
  <si>
    <t xml:space="preserve">                   - 30/06/05 - RM 0.90</t>
  </si>
  <si>
    <t>30/09/05</t>
  </si>
  <si>
    <t>Dividends</t>
  </si>
  <si>
    <t>review that have not been reflected in the quarterly finanacial statements.</t>
  </si>
  <si>
    <t>quarter mainly due to the lower revenue recorded as a result of the lower demands in fabrication</t>
  </si>
  <si>
    <t xml:space="preserve">                   - 30/09/05 - RM 0.785</t>
  </si>
  <si>
    <t xml:space="preserve">                   - 31/08/05 - RM 0.87</t>
  </si>
  <si>
    <t xml:space="preserve">                   - 31/07/05 - RM 0.85</t>
  </si>
  <si>
    <t>Dividend paid</t>
  </si>
  <si>
    <t>CONDENSED CONSOLIDATED BALANCE SHEET AS AT 31 DECEMBER 2005</t>
  </si>
  <si>
    <t>31/12/05</t>
  </si>
  <si>
    <t>Current Period 12 Months</t>
  </si>
  <si>
    <t>Ended 31/12/2005</t>
  </si>
  <si>
    <t>Balance as at 31/12/05</t>
  </si>
  <si>
    <t>Foreign Exchange</t>
  </si>
  <si>
    <t>Reserve</t>
  </si>
  <si>
    <t xml:space="preserve">  adjustment on foreign exchange</t>
  </si>
  <si>
    <t>Loss on investment</t>
  </si>
  <si>
    <t>Provision for doubtful debt</t>
  </si>
  <si>
    <t>Foreign exchange translation adjustment account</t>
  </si>
  <si>
    <t>Proceeds from disposal of investment in subsidiary company</t>
  </si>
  <si>
    <t>NOTES TO THE INTERIM FINANCIAL REPORT FOR QUARTER ENDED 31 DECEMBER 2005</t>
  </si>
  <si>
    <t>The company did not make any dividend payment during the quarter.</t>
  </si>
  <si>
    <t>12 Months</t>
  </si>
  <si>
    <t>the company Ire-Tex Corporation Berhad disposed of 30% interest in its subsidiary company</t>
  </si>
  <si>
    <t>company Ire-Tex (Johor) Sdn Bhd to Interstate Packages Sdn Bhd.</t>
  </si>
  <si>
    <t>QUARTERLY REPORT ENDED 31 DECEMBER 2005</t>
  </si>
  <si>
    <t>The Group registered a net loss after tax and minority interest of RM1.567 million for the current</t>
  </si>
  <si>
    <t>the current quarter. The revenue for the current quarter decreased by 4% as compared to preceding</t>
  </si>
  <si>
    <t>The Group's revenue decreased from RM13.781 million in the preceding quarter to RM13.210 million in</t>
  </si>
  <si>
    <t>Deferred tax</t>
  </si>
  <si>
    <t>28% tax on taxable dividend</t>
  </si>
  <si>
    <t>12 Months Ended</t>
  </si>
  <si>
    <t>Net loss for the period (RM'000)</t>
  </si>
  <si>
    <t>The company had cancelled a corporate guarantee given to a bank for the granting of credit</t>
  </si>
  <si>
    <t>There were no significant changes in contingent liabilities or contingent assets since the last</t>
  </si>
  <si>
    <t>Minority interest acquired</t>
  </si>
  <si>
    <t>annual balance sheet as at 31 December 2004, except for corporate guarantee amounting to</t>
  </si>
  <si>
    <t>during the financial year ended 31 December 2005.</t>
  </si>
  <si>
    <t>RM 1,412,820 given to finance company for hire purchase facilities granted to a subsidiary during</t>
  </si>
  <si>
    <t xml:space="preserve">facilities to a subsidiary company amounting to RM 3,100,000 since the last annual balance </t>
  </si>
  <si>
    <t>sheet as at 31 December 2004.</t>
  </si>
  <si>
    <t xml:space="preserve">RM 8,050,000 given to bank for credit facilities granted to the subsidiary companies and </t>
  </si>
  <si>
    <t xml:space="preserve">                   - 31/10/05 - RM 0.655</t>
  </si>
  <si>
    <t xml:space="preserve">                   - 30/11/05 - RM 0.75</t>
  </si>
  <si>
    <t xml:space="preserve">                   - 31/12/05 - RM 0.82</t>
  </si>
  <si>
    <t>x  RM 1.40 / RM 0.93</t>
  </si>
  <si>
    <t>Weighted average number of ordinary shares @ 31/12/05</t>
  </si>
  <si>
    <t>X 1/12</t>
  </si>
  <si>
    <t>Cash used in operations</t>
  </si>
  <si>
    <t>Net cash used in operating activities</t>
  </si>
  <si>
    <t>NET DECREASE IN CASH AND CASH EQUIVALENTS</t>
  </si>
  <si>
    <t>still remain competitive both in Malaysia and China operations.</t>
  </si>
  <si>
    <t>This was mainly attributable to the increasing cost of raw materials while selling prices of our products</t>
  </si>
  <si>
    <t>The Group registered a loss of RM1.567 million for the current quarter as compared to a loss of</t>
  </si>
  <si>
    <t>RM1.323 in preceding quarter. The loss was largely attibutable to the continuing high prices of</t>
  </si>
  <si>
    <t xml:space="preserve">petroleum-based raw materials and the very competitive pricing in packaging industry. </t>
  </si>
  <si>
    <r>
      <t>quarter as compared to</t>
    </r>
    <r>
      <rPr>
        <sz val="10"/>
        <rFont val="Arial"/>
        <family val="2"/>
      </rPr>
      <t xml:space="preserve"> RM0.060 million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net profit after tax </t>
    </r>
    <r>
      <rPr>
        <sz val="10"/>
        <rFont val="Arial"/>
        <family val="2"/>
      </rPr>
      <t>for the same quarter last year.</t>
    </r>
  </si>
  <si>
    <t xml:space="preserve">materials and the increased competition, the Board expects that the prevailing market condition will </t>
  </si>
  <si>
    <r>
      <t>r</t>
    </r>
    <r>
      <rPr>
        <sz val="10"/>
        <rFont val="Arial"/>
        <family val="2"/>
      </rPr>
      <t>emain</t>
    </r>
    <r>
      <rPr>
        <sz val="10"/>
        <rFont val="Arial"/>
        <family val="2"/>
      </rPr>
      <t xml:space="preserve"> challenging</t>
    </r>
    <r>
      <rPr>
        <sz val="10"/>
        <rFont val="Arial"/>
        <family val="2"/>
      </rPr>
      <t>.</t>
    </r>
  </si>
  <si>
    <t>FOR THE FOURTH FINANCIAL QUARTER ENDED 31 DECEMBER 2005</t>
  </si>
  <si>
    <t>FOR THE FOURTH FINANCIAL QUARTER ENDED 31 DECEMBER 2005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</si>
</sst>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_);_(* \(#,##0\);_(* &quot;-&quot;??_);_(@_)"/>
    <numFmt numFmtId="175" formatCode="0.000"/>
    <numFmt numFmtId="176" formatCode="0.00000"/>
    <numFmt numFmtId="177" formatCode="0.0000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?_);_(@_)"/>
    <numFmt numFmtId="181" formatCode="0.0"/>
    <numFmt numFmtId="182" formatCode="_(* #,##0.0_);_(* \(#,##0.0\);_(* &quot;-&quot;?_);_(@_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Continuous"/>
    </xf>
    <xf numFmtId="37" fontId="0" fillId="0" borderId="0" xfId="0" applyNumberFormat="1" applyAlignment="1">
      <alignment horizontal="centerContinuous"/>
    </xf>
    <xf numFmtId="37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9" fontId="0" fillId="0" borderId="0" xfId="0" applyNumberForma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15" fontId="1" fillId="0" borderId="0" xfId="0" applyNumberFormat="1" applyFont="1" applyAlignment="1" quotePrefix="1">
      <alignment horizontal="center"/>
    </xf>
    <xf numFmtId="4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6" xfId="0" applyNumberFormat="1" applyBorder="1" applyAlignment="1">
      <alignment/>
    </xf>
    <xf numFmtId="49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left"/>
    </xf>
    <xf numFmtId="41" fontId="0" fillId="0" borderId="0" xfId="0" applyNumberFormat="1" applyAlignment="1">
      <alignment horizontal="left"/>
    </xf>
    <xf numFmtId="41" fontId="1" fillId="0" borderId="0" xfId="0" applyNumberFormat="1" applyFont="1" applyAlignment="1">
      <alignment horizontal="left"/>
    </xf>
    <xf numFmtId="41" fontId="0" fillId="0" borderId="0" xfId="0" applyNumberFormat="1" applyBorder="1" applyAlignment="1">
      <alignment horizontal="left"/>
    </xf>
    <xf numFmtId="41" fontId="0" fillId="0" borderId="0" xfId="0" applyNumberFormat="1" applyFill="1" applyAlignment="1">
      <alignment horizontal="center"/>
    </xf>
    <xf numFmtId="0" fontId="0" fillId="0" borderId="1" xfId="0" applyBorder="1" applyAlignment="1">
      <alignment/>
    </xf>
    <xf numFmtId="4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41" fontId="0" fillId="0" borderId="7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/>
    </xf>
    <xf numFmtId="179" fontId="0" fillId="0" borderId="0" xfId="0" applyNumberFormat="1" applyAlignment="1">
      <alignment/>
    </xf>
    <xf numFmtId="174" fontId="0" fillId="0" borderId="0" xfId="15" applyNumberForma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43" fontId="5" fillId="0" borderId="0" xfId="15" applyFont="1" applyAlignment="1">
      <alignment/>
    </xf>
    <xf numFmtId="43" fontId="5" fillId="0" borderId="8" xfId="15" applyFont="1" applyBorder="1" applyAlignment="1">
      <alignment/>
    </xf>
    <xf numFmtId="41" fontId="5" fillId="0" borderId="8" xfId="0" applyNumberFormat="1" applyFont="1" applyBorder="1" applyAlignment="1">
      <alignment/>
    </xf>
    <xf numFmtId="43" fontId="0" fillId="0" borderId="0" xfId="15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174" fontId="0" fillId="0" borderId="0" xfId="15" applyNumberFormat="1" applyAlignment="1">
      <alignment horizontal="center"/>
    </xf>
    <xf numFmtId="174" fontId="1" fillId="0" borderId="0" xfId="15" applyNumberFormat="1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15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15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Fill="1" applyAlignment="1">
      <alignment horizontal="center"/>
    </xf>
    <xf numFmtId="179" fontId="0" fillId="0" borderId="7" xfId="0" applyNumberFormat="1" applyFill="1" applyBorder="1" applyAlignment="1">
      <alignment/>
    </xf>
    <xf numFmtId="41" fontId="0" fillId="0" borderId="3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41" fontId="0" fillId="0" borderId="4" xfId="0" applyNumberFormat="1" applyBorder="1" applyAlignment="1">
      <alignment horizontal="center"/>
    </xf>
    <xf numFmtId="0" fontId="0" fillId="0" borderId="0" xfId="0" applyAlignment="1" quotePrefix="1">
      <alignment/>
    </xf>
    <xf numFmtId="174" fontId="1" fillId="0" borderId="0" xfId="15" applyNumberFormat="1" applyFont="1" applyAlignment="1">
      <alignment/>
    </xf>
    <xf numFmtId="174" fontId="1" fillId="0" borderId="8" xfId="15" applyNumberFormat="1" applyFont="1" applyBorder="1" applyAlignment="1">
      <alignment/>
    </xf>
    <xf numFmtId="0" fontId="1" fillId="0" borderId="0" xfId="15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74" fontId="0" fillId="0" borderId="9" xfId="15" applyNumberFormat="1" applyBorder="1" applyAlignment="1">
      <alignment/>
    </xf>
    <xf numFmtId="174" fontId="0" fillId="0" borderId="0" xfId="15" applyNumberFormat="1" applyFill="1" applyAlignment="1">
      <alignment/>
    </xf>
    <xf numFmtId="0" fontId="0" fillId="0" borderId="0" xfId="15" applyNumberFormat="1" applyFill="1" applyAlignment="1">
      <alignment horizontal="center"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174" fontId="1" fillId="0" borderId="8" xfId="15" applyNumberFormat="1" applyFont="1" applyFill="1" applyBorder="1" applyAlignment="1">
      <alignment/>
    </xf>
    <xf numFmtId="0" fontId="12" fillId="0" borderId="0" xfId="0" applyFont="1" applyAlignment="1">
      <alignment/>
    </xf>
    <xf numFmtId="49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7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 quotePrefix="1">
      <alignment/>
    </xf>
    <xf numFmtId="43" fontId="1" fillId="0" borderId="9" xfId="15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174" fontId="1" fillId="0" borderId="0" xfId="15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74" fontId="10" fillId="0" borderId="0" xfId="15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 quotePrefix="1">
      <alignment/>
    </xf>
    <xf numFmtId="174" fontId="11" fillId="0" borderId="8" xfId="15" applyNumberFormat="1" applyFont="1" applyFill="1" applyBorder="1" applyAlignment="1">
      <alignment/>
    </xf>
    <xf numFmtId="174" fontId="11" fillId="0" borderId="9" xfId="15" applyNumberFormat="1" applyFont="1" applyFill="1" applyBorder="1" applyAlignment="1">
      <alignment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Continuous"/>
    </xf>
    <xf numFmtId="0" fontId="1" fillId="0" borderId="0" xfId="0" applyFont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41" fontId="1" fillId="0" borderId="0" xfId="0" applyNumberFormat="1" applyFont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174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174" fontId="0" fillId="2" borderId="0" xfId="15" applyNumberFormat="1" applyFill="1" applyAlignment="1">
      <alignment/>
    </xf>
    <xf numFmtId="0" fontId="0" fillId="2" borderId="0" xfId="15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10" fillId="2" borderId="0" xfId="0" applyFont="1" applyFill="1" applyAlignment="1">
      <alignment/>
    </xf>
    <xf numFmtId="174" fontId="10" fillId="2" borderId="1" xfId="15" applyNumberFormat="1" applyFont="1" applyFill="1" applyBorder="1" applyAlignment="1">
      <alignment/>
    </xf>
    <xf numFmtId="174" fontId="10" fillId="2" borderId="0" xfId="15" applyNumberFormat="1" applyFont="1" applyFill="1" applyAlignment="1">
      <alignment/>
    </xf>
    <xf numFmtId="174" fontId="10" fillId="2" borderId="0" xfId="0" applyNumberFormat="1" applyFont="1" applyFill="1" applyAlignment="1">
      <alignment/>
    </xf>
    <xf numFmtId="43" fontId="1" fillId="2" borderId="9" xfId="15" applyNumberFormat="1" applyFont="1" applyFill="1" applyBorder="1" applyAlignment="1">
      <alignment/>
    </xf>
    <xf numFmtId="14" fontId="1" fillId="0" borderId="0" xfId="0" applyNumberFormat="1" applyFont="1" applyFill="1" applyAlignment="1" quotePrefix="1">
      <alignment horizontal="center"/>
    </xf>
    <xf numFmtId="37" fontId="1" fillId="0" borderId="0" xfId="0" applyNumberFormat="1" applyFont="1" applyFill="1" applyAlignment="1">
      <alignment horizontal="centerContinuous"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 quotePrefix="1">
      <alignment horizontal="center"/>
    </xf>
    <xf numFmtId="41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111"/>
  <sheetViews>
    <sheetView workbookViewId="0" topLeftCell="A1">
      <selection activeCell="G7" sqref="G7"/>
    </sheetView>
  </sheetViews>
  <sheetFormatPr defaultColWidth="9.140625" defaultRowHeight="12.75"/>
  <cols>
    <col min="1" max="2" width="4.7109375" style="0" customWidth="1"/>
    <col min="7" max="7" width="9.8515625" style="3" customWidth="1"/>
    <col min="8" max="8" width="12.7109375" style="3" customWidth="1"/>
    <col min="9" max="9" width="1.7109375" style="0" customWidth="1"/>
    <col min="10" max="10" width="12.7109375" style="0" customWidth="1"/>
  </cols>
  <sheetData>
    <row r="1" spans="1:10" ht="12.75">
      <c r="A1" s="154" t="s">
        <v>20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2.75">
      <c r="A2" s="155" t="s">
        <v>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2.75">
      <c r="A3" s="17"/>
      <c r="B3" s="2"/>
      <c r="C3" s="2"/>
      <c r="D3" s="2"/>
      <c r="E3" s="2"/>
      <c r="F3" s="2"/>
      <c r="G3" s="2"/>
      <c r="H3" s="15"/>
      <c r="I3" s="2"/>
      <c r="J3" s="2"/>
    </row>
    <row r="4" spans="1:10" ht="12.75">
      <c r="A4" s="154" t="s">
        <v>317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2.75">
      <c r="A5" s="2"/>
      <c r="B5" s="2"/>
      <c r="C5" s="2"/>
      <c r="D5" s="2"/>
      <c r="E5" s="2"/>
      <c r="F5" s="2"/>
      <c r="G5" s="2"/>
      <c r="H5" s="15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15" t="s">
        <v>162</v>
      </c>
      <c r="I6" s="2"/>
      <c r="J6" s="2" t="s">
        <v>164</v>
      </c>
    </row>
    <row r="7" spans="1:10" ht="12.75">
      <c r="A7" s="2"/>
      <c r="B7" s="2"/>
      <c r="C7" s="2"/>
      <c r="D7" s="2"/>
      <c r="E7" s="2"/>
      <c r="F7" s="2"/>
      <c r="G7" s="2"/>
      <c r="H7" s="15" t="s">
        <v>163</v>
      </c>
      <c r="I7" s="2"/>
      <c r="J7" s="2" t="s">
        <v>163</v>
      </c>
    </row>
    <row r="8" spans="8:10" ht="12.75">
      <c r="H8" s="38" t="s">
        <v>318</v>
      </c>
      <c r="I8" s="15"/>
      <c r="J8" s="38" t="s">
        <v>214</v>
      </c>
    </row>
    <row r="9" spans="1:10" ht="12.75">
      <c r="A9" s="29" t="s">
        <v>2</v>
      </c>
      <c r="G9" s="15"/>
      <c r="H9" s="15" t="s">
        <v>50</v>
      </c>
      <c r="I9" s="15"/>
      <c r="J9" s="15" t="s">
        <v>50</v>
      </c>
    </row>
    <row r="10" spans="1:10" ht="12.75">
      <c r="A10" s="30"/>
      <c r="G10" s="15"/>
      <c r="H10" s="15"/>
      <c r="I10" s="15"/>
      <c r="J10" s="15"/>
    </row>
    <row r="11" spans="1:10" ht="12.75">
      <c r="A11" s="30" t="s">
        <v>51</v>
      </c>
      <c r="G11" s="15"/>
      <c r="H11" s="43">
        <v>34295</v>
      </c>
      <c r="I11" s="15"/>
      <c r="J11" s="43">
        <v>32081</v>
      </c>
    </row>
    <row r="12" spans="1:10" ht="12.75">
      <c r="A12" s="30"/>
      <c r="G12" s="15"/>
      <c r="H12" s="43"/>
      <c r="I12" s="15"/>
      <c r="J12" s="43"/>
    </row>
    <row r="13" spans="1:10" ht="12.75">
      <c r="A13" s="30" t="s">
        <v>52</v>
      </c>
      <c r="G13" s="15"/>
      <c r="H13" s="43">
        <v>690</v>
      </c>
      <c r="I13" s="15"/>
      <c r="J13" s="43">
        <v>690</v>
      </c>
    </row>
    <row r="14" spans="1:10" ht="12.75">
      <c r="A14" s="30"/>
      <c r="H14" s="42"/>
      <c r="I14" s="16"/>
      <c r="J14" s="42"/>
    </row>
    <row r="15" spans="1:10" ht="12.75">
      <c r="A15" s="30" t="s">
        <v>223</v>
      </c>
      <c r="H15" s="42">
        <v>431</v>
      </c>
      <c r="I15" s="16"/>
      <c r="J15" s="42">
        <v>476</v>
      </c>
    </row>
    <row r="16" spans="1:10" ht="12.75">
      <c r="A16" s="30"/>
      <c r="H16" s="42"/>
      <c r="I16" s="16"/>
      <c r="J16" s="42"/>
    </row>
    <row r="17" spans="1:10" ht="12.75">
      <c r="A17" t="s">
        <v>9</v>
      </c>
      <c r="H17" s="16"/>
      <c r="I17" s="16"/>
      <c r="J17" s="16"/>
    </row>
    <row r="18" spans="8:10" ht="12.75">
      <c r="H18" s="16"/>
      <c r="I18" s="16"/>
      <c r="J18" s="16"/>
    </row>
    <row r="19" spans="2:10" ht="12.75">
      <c r="B19" t="s">
        <v>53</v>
      </c>
      <c r="H19" s="22">
        <v>7424</v>
      </c>
      <c r="I19" s="16"/>
      <c r="J19" s="22">
        <v>6533</v>
      </c>
    </row>
    <row r="20" spans="2:10" ht="12.75">
      <c r="B20" t="s">
        <v>54</v>
      </c>
      <c r="H20" s="23">
        <v>23033</v>
      </c>
      <c r="I20" s="16"/>
      <c r="J20" s="23">
        <v>25146</v>
      </c>
    </row>
    <row r="21" spans="2:10" ht="12.75">
      <c r="B21" t="s">
        <v>56</v>
      </c>
      <c r="H21" s="23">
        <v>3609</v>
      </c>
      <c r="I21" s="16"/>
      <c r="J21" s="23">
        <v>4100</v>
      </c>
    </row>
    <row r="22" spans="2:10" ht="12.75">
      <c r="B22" t="s">
        <v>55</v>
      </c>
      <c r="H22" s="23">
        <v>1425</v>
      </c>
      <c r="I22" s="16"/>
      <c r="J22" s="23">
        <v>832</v>
      </c>
    </row>
    <row r="23" spans="2:10" ht="12.75">
      <c r="B23" t="s">
        <v>103</v>
      </c>
      <c r="H23" s="23">
        <v>2766</v>
      </c>
      <c r="I23" s="16"/>
      <c r="J23" s="23">
        <v>5986</v>
      </c>
    </row>
    <row r="24" spans="2:10" ht="12.75">
      <c r="B24" t="s">
        <v>21</v>
      </c>
      <c r="H24" s="23">
        <v>3076</v>
      </c>
      <c r="I24" s="16"/>
      <c r="J24" s="23">
        <v>3018</v>
      </c>
    </row>
    <row r="25" spans="8:10" ht="5.25" customHeight="1">
      <c r="H25" s="24"/>
      <c r="I25" s="16"/>
      <c r="J25" s="24"/>
    </row>
    <row r="26" spans="8:10" ht="18" customHeight="1">
      <c r="H26" s="44">
        <f>SUM(H19:H25)</f>
        <v>41333</v>
      </c>
      <c r="I26" s="16"/>
      <c r="J26" s="44">
        <f>SUM(J19:J25)</f>
        <v>45615</v>
      </c>
    </row>
    <row r="27" spans="1:10" ht="12.75">
      <c r="A27" t="s">
        <v>10</v>
      </c>
      <c r="H27" s="22"/>
      <c r="I27" s="16"/>
      <c r="J27" s="22"/>
    </row>
    <row r="28" spans="8:10" ht="12.75">
      <c r="H28" s="23"/>
      <c r="I28" s="16"/>
      <c r="J28" s="23"/>
    </row>
    <row r="29" spans="2:10" ht="12.75">
      <c r="B29" t="s">
        <v>57</v>
      </c>
      <c r="H29" s="23">
        <v>6894</v>
      </c>
      <c r="I29" s="16"/>
      <c r="J29" s="23">
        <v>7863</v>
      </c>
    </row>
    <row r="30" spans="2:10" ht="12.75">
      <c r="B30" t="s">
        <v>1</v>
      </c>
      <c r="H30" s="23">
        <v>5695</v>
      </c>
      <c r="I30" s="16"/>
      <c r="J30" s="23">
        <v>4232</v>
      </c>
    </row>
    <row r="31" spans="2:10" ht="12.75">
      <c r="B31" t="s">
        <v>104</v>
      </c>
      <c r="H31" s="23">
        <v>8189</v>
      </c>
      <c r="I31" s="16"/>
      <c r="J31" s="23">
        <v>5137</v>
      </c>
    </row>
    <row r="32" spans="2:10" ht="12.75">
      <c r="B32" t="s">
        <v>58</v>
      </c>
      <c r="H32" s="23">
        <v>1</v>
      </c>
      <c r="I32" s="16"/>
      <c r="J32" s="23">
        <v>24</v>
      </c>
    </row>
    <row r="33" spans="8:10" ht="8.25" customHeight="1">
      <c r="H33" s="24"/>
      <c r="I33" s="16"/>
      <c r="J33" s="24"/>
    </row>
    <row r="34" spans="8:10" ht="18" customHeight="1">
      <c r="H34" s="44">
        <f>SUM(H29:H33)</f>
        <v>20779</v>
      </c>
      <c r="I34" s="16"/>
      <c r="J34" s="44">
        <f>SUM(J29:J33)</f>
        <v>17256</v>
      </c>
    </row>
    <row r="35" spans="1:10" ht="18" customHeight="1">
      <c r="A35" t="s">
        <v>59</v>
      </c>
      <c r="H35" s="19">
        <f>+H26-H34</f>
        <v>20554</v>
      </c>
      <c r="I35" s="16"/>
      <c r="J35" s="19">
        <f>+J26-J34</f>
        <v>28359</v>
      </c>
    </row>
    <row r="36" spans="8:10" ht="6" customHeight="1">
      <c r="H36" s="16"/>
      <c r="I36" s="16"/>
      <c r="J36" s="16"/>
    </row>
    <row r="37" spans="8:10" ht="18.75" customHeight="1" thickBot="1">
      <c r="H37" s="21">
        <f>+H35+H11+H13+H15</f>
        <v>55970</v>
      </c>
      <c r="I37" s="16"/>
      <c r="J37" s="21">
        <f>+J35+J11+J13+J15</f>
        <v>61606</v>
      </c>
    </row>
    <row r="38" spans="8:10" ht="6.75" customHeight="1" thickTop="1">
      <c r="H38" s="16"/>
      <c r="I38" s="16"/>
      <c r="J38" s="16"/>
    </row>
    <row r="39" spans="1:10" ht="12.75">
      <c r="A39" s="29" t="s">
        <v>36</v>
      </c>
      <c r="H39" s="16"/>
      <c r="I39" s="16"/>
      <c r="J39" s="16"/>
    </row>
    <row r="40" spans="8:10" ht="12.75">
      <c r="H40" s="16"/>
      <c r="I40" s="16"/>
      <c r="J40" s="16"/>
    </row>
    <row r="41" spans="1:10" ht="12.75">
      <c r="A41" t="s">
        <v>11</v>
      </c>
      <c r="H41" s="16">
        <v>40203</v>
      </c>
      <c r="I41" s="16"/>
      <c r="J41" s="16">
        <v>40203</v>
      </c>
    </row>
    <row r="42" spans="8:10" ht="12.75">
      <c r="H42" s="16"/>
      <c r="I42" s="16"/>
      <c r="J42" s="16"/>
    </row>
    <row r="43" spans="1:10" ht="12.75">
      <c r="A43" t="s">
        <v>105</v>
      </c>
      <c r="H43" s="16">
        <f>5!G30+5!I30+5!K30+5!M30</f>
        <v>10487</v>
      </c>
      <c r="I43" s="16"/>
      <c r="J43" s="16">
        <v>17928</v>
      </c>
    </row>
    <row r="44" spans="8:10" ht="6" customHeight="1">
      <c r="H44" s="20"/>
      <c r="I44" s="16"/>
      <c r="J44" s="20"/>
    </row>
    <row r="45" spans="1:10" ht="18" customHeight="1">
      <c r="A45" t="s">
        <v>106</v>
      </c>
      <c r="H45" s="16">
        <f>SUM(H41:H44)</f>
        <v>50690</v>
      </c>
      <c r="I45" s="16"/>
      <c r="J45" s="16">
        <f>SUM(J41:J44)</f>
        <v>58131</v>
      </c>
    </row>
    <row r="46" spans="8:10" ht="12.75">
      <c r="H46" s="16"/>
      <c r="I46" s="16"/>
      <c r="J46" s="16"/>
    </row>
    <row r="47" spans="1:9" ht="12.75">
      <c r="A47" t="s">
        <v>107</v>
      </c>
      <c r="H47"/>
      <c r="I47" s="16"/>
    </row>
    <row r="48" spans="8:10" ht="12.75">
      <c r="H48" s="16"/>
      <c r="I48" s="16"/>
      <c r="J48" s="16"/>
    </row>
    <row r="49" spans="2:10" ht="12.75">
      <c r="B49" t="s">
        <v>104</v>
      </c>
      <c r="H49" s="22">
        <f>3205+1132</f>
        <v>4337</v>
      </c>
      <c r="I49" s="16"/>
      <c r="J49" s="22">
        <v>1390</v>
      </c>
    </row>
    <row r="50" spans="2:10" ht="12.75">
      <c r="B50" t="s">
        <v>108</v>
      </c>
      <c r="H50" s="23">
        <v>569</v>
      </c>
      <c r="I50" s="16"/>
      <c r="J50" s="23">
        <v>822</v>
      </c>
    </row>
    <row r="51" spans="8:10" ht="6.75" customHeight="1">
      <c r="H51" s="24"/>
      <c r="I51" s="16"/>
      <c r="J51" s="24"/>
    </row>
    <row r="52" spans="8:10" ht="18" customHeight="1">
      <c r="H52" s="16">
        <f>SUM(H49:H51)</f>
        <v>4906</v>
      </c>
      <c r="I52" s="16"/>
      <c r="J52" s="16">
        <f>SUM(J49:J51)</f>
        <v>2212</v>
      </c>
    </row>
    <row r="53" spans="8:10" ht="12.75">
      <c r="H53" s="16"/>
      <c r="I53" s="16"/>
      <c r="J53" s="16"/>
    </row>
    <row r="54" spans="1:10" ht="12.75">
      <c r="A54" t="s">
        <v>65</v>
      </c>
      <c r="H54" s="16">
        <v>374</v>
      </c>
      <c r="I54" s="16"/>
      <c r="J54" s="16">
        <v>1263</v>
      </c>
    </row>
    <row r="55" spans="8:10" ht="5.25" customHeight="1">
      <c r="H55" s="20"/>
      <c r="I55" s="16"/>
      <c r="J55" s="20"/>
    </row>
    <row r="56" spans="8:10" ht="18" customHeight="1" thickBot="1">
      <c r="H56" s="21">
        <f>+H45+H52+H54</f>
        <v>55970</v>
      </c>
      <c r="I56" s="16"/>
      <c r="J56" s="21">
        <f>+J45+J52+J54</f>
        <v>61606</v>
      </c>
    </row>
    <row r="57" spans="8:10" ht="12.75" customHeight="1" thickTop="1">
      <c r="H57" s="16"/>
      <c r="I57" s="16"/>
      <c r="J57" s="16"/>
    </row>
    <row r="58" spans="1:10" ht="12.75">
      <c r="A58" t="s">
        <v>109</v>
      </c>
      <c r="H58" s="46">
        <f>H45/H41</f>
        <v>1.2608511802601796</v>
      </c>
      <c r="I58" s="16"/>
      <c r="J58" s="46">
        <f>J45/J41</f>
        <v>1.4459368703828073</v>
      </c>
    </row>
    <row r="59" spans="8:10" ht="12.75">
      <c r="H59" s="32"/>
      <c r="I59" s="16"/>
      <c r="J59" s="16"/>
    </row>
    <row r="60" spans="1:10" ht="12.75">
      <c r="A60" s="18" t="s">
        <v>176</v>
      </c>
      <c r="H60" s="32"/>
      <c r="I60" s="16"/>
      <c r="J60" s="16"/>
    </row>
    <row r="61" spans="1:10" ht="12.75">
      <c r="A61" t="s">
        <v>238</v>
      </c>
      <c r="H61" s="32"/>
      <c r="I61" s="16"/>
      <c r="J61" s="16"/>
    </row>
    <row r="62" spans="8:10" ht="12.75">
      <c r="H62" s="32"/>
      <c r="I62" s="16"/>
      <c r="J62" s="16"/>
    </row>
    <row r="63" spans="8:10" ht="12.75">
      <c r="H63" s="54">
        <f>H37-H56</f>
        <v>0</v>
      </c>
      <c r="I63" s="16"/>
      <c r="J63" s="32">
        <f>J37-J56</f>
        <v>0</v>
      </c>
    </row>
    <row r="64" spans="8:10" ht="12.75">
      <c r="H64" s="32"/>
      <c r="I64" s="16"/>
      <c r="J64" s="16"/>
    </row>
    <row r="65" spans="8:10" ht="12.75">
      <c r="H65" s="32"/>
      <c r="I65" s="16"/>
      <c r="J65" s="16"/>
    </row>
    <row r="66" spans="8:10" ht="12.75">
      <c r="H66" s="32"/>
      <c r="I66" s="16"/>
      <c r="J66" s="16"/>
    </row>
    <row r="67" spans="8:10" ht="12.75">
      <c r="H67" s="32"/>
      <c r="I67" s="16"/>
      <c r="J67" s="16"/>
    </row>
    <row r="68" spans="8:10" ht="12.75">
      <c r="H68" s="32"/>
      <c r="I68" s="16"/>
      <c r="J68" s="16"/>
    </row>
    <row r="69" spans="8:10" ht="12.75">
      <c r="H69" s="32"/>
      <c r="I69" s="16"/>
      <c r="J69" s="16"/>
    </row>
    <row r="70" spans="8:10" ht="12.75">
      <c r="H70" s="32"/>
      <c r="I70" s="16"/>
      <c r="J70" s="16"/>
    </row>
    <row r="71" spans="8:10" ht="12.75">
      <c r="H71" s="32"/>
      <c r="I71" s="16"/>
      <c r="J71" s="16"/>
    </row>
    <row r="72" spans="8:10" ht="12.75">
      <c r="H72" s="32"/>
      <c r="I72" s="16"/>
      <c r="J72" s="16"/>
    </row>
    <row r="73" spans="8:10" ht="12.75">
      <c r="H73" s="32"/>
      <c r="I73" s="16"/>
      <c r="J73" s="16"/>
    </row>
    <row r="74" spans="8:10" ht="12.75">
      <c r="H74" s="32"/>
      <c r="I74" s="16"/>
      <c r="J74" s="16"/>
    </row>
    <row r="75" spans="8:10" ht="12.75">
      <c r="H75" s="32"/>
      <c r="I75" s="16"/>
      <c r="J75" s="16"/>
    </row>
    <row r="76" spans="8:10" ht="12.75">
      <c r="H76" s="32"/>
      <c r="I76" s="16"/>
      <c r="J76" s="16"/>
    </row>
    <row r="77" spans="8:10" ht="12.75">
      <c r="H77" s="32"/>
      <c r="I77" s="16"/>
      <c r="J77" s="16"/>
    </row>
    <row r="78" spans="8:10" ht="12.75">
      <c r="H78" s="32"/>
      <c r="I78" s="16"/>
      <c r="J78" s="16"/>
    </row>
    <row r="79" spans="8:10" ht="12.75">
      <c r="H79" s="32"/>
      <c r="I79" s="16"/>
      <c r="J79" s="16"/>
    </row>
    <row r="80" spans="8:10" ht="12.75">
      <c r="H80" s="32"/>
      <c r="I80" s="16"/>
      <c r="J80" s="16"/>
    </row>
    <row r="81" spans="8:10" ht="12.75">
      <c r="H81" s="32"/>
      <c r="I81" s="16"/>
      <c r="J81" s="16"/>
    </row>
    <row r="82" spans="8:10" ht="12.75">
      <c r="H82" s="32"/>
      <c r="I82" s="16"/>
      <c r="J82" s="16"/>
    </row>
    <row r="83" spans="8:10" ht="12.75">
      <c r="H83" s="32"/>
      <c r="I83" s="16"/>
      <c r="J83" s="16"/>
    </row>
    <row r="84" spans="8:10" ht="12.75">
      <c r="H84" s="32"/>
      <c r="I84" s="16"/>
      <c r="J84" s="16"/>
    </row>
    <row r="85" spans="8:10" ht="12.75">
      <c r="H85" s="32"/>
      <c r="I85" s="16"/>
      <c r="J85" s="16"/>
    </row>
    <row r="86" spans="8:10" ht="12.75">
      <c r="H86" s="32"/>
      <c r="I86" s="16"/>
      <c r="J86" s="16"/>
    </row>
    <row r="87" spans="8:10" ht="12.75">
      <c r="H87" s="32"/>
      <c r="I87" s="16"/>
      <c r="J87" s="16"/>
    </row>
    <row r="88" spans="8:10" ht="12.75">
      <c r="H88" s="32"/>
      <c r="I88" s="16"/>
      <c r="J88" s="16"/>
    </row>
    <row r="89" spans="8:10" ht="12.75">
      <c r="H89" s="32"/>
      <c r="I89" s="16"/>
      <c r="J89" s="16"/>
    </row>
    <row r="90" spans="8:10" ht="12.75">
      <c r="H90" s="32"/>
      <c r="I90" s="16"/>
      <c r="J90" s="16"/>
    </row>
    <row r="91" spans="8:10" ht="12.75">
      <c r="H91" s="32"/>
      <c r="I91" s="16"/>
      <c r="J91" s="16"/>
    </row>
    <row r="92" spans="8:10" ht="12.75">
      <c r="H92" s="32"/>
      <c r="I92" s="16"/>
      <c r="J92" s="16"/>
    </row>
    <row r="93" spans="8:10" ht="12.75">
      <c r="H93" s="32"/>
      <c r="I93" s="16"/>
      <c r="J93" s="16"/>
    </row>
    <row r="94" spans="8:10" ht="12.75">
      <c r="H94" s="32"/>
      <c r="I94" s="16"/>
      <c r="J94" s="16"/>
    </row>
    <row r="95" spans="8:10" ht="12.75">
      <c r="H95" s="32"/>
      <c r="I95" s="16"/>
      <c r="J95" s="16"/>
    </row>
    <row r="96" spans="8:10" ht="12.75">
      <c r="H96" s="32"/>
      <c r="I96" s="16"/>
      <c r="J96" s="16"/>
    </row>
    <row r="97" spans="8:10" ht="12.75">
      <c r="H97" s="32"/>
      <c r="I97" s="16"/>
      <c r="J97" s="16"/>
    </row>
    <row r="98" spans="8:10" ht="12.75">
      <c r="H98" s="32"/>
      <c r="I98" s="16"/>
      <c r="J98" s="16"/>
    </row>
    <row r="99" spans="8:10" ht="12.75">
      <c r="H99" s="32"/>
      <c r="I99" s="16"/>
      <c r="J99" s="16"/>
    </row>
    <row r="100" spans="8:10" ht="12.75">
      <c r="H100" s="32"/>
      <c r="I100" s="16"/>
      <c r="J100" s="16"/>
    </row>
    <row r="101" spans="8:10" ht="12.75">
      <c r="H101" s="32"/>
      <c r="I101" s="16"/>
      <c r="J101" s="16"/>
    </row>
    <row r="102" spans="8:10" ht="12.75">
      <c r="H102" s="32"/>
      <c r="I102" s="16"/>
      <c r="J102" s="16"/>
    </row>
    <row r="103" spans="8:10" ht="12.75">
      <c r="H103" s="32"/>
      <c r="I103" s="16"/>
      <c r="J103" s="16"/>
    </row>
    <row r="104" spans="8:10" ht="12.75">
      <c r="H104" s="32"/>
      <c r="I104" s="16"/>
      <c r="J104" s="16"/>
    </row>
    <row r="105" spans="8:10" ht="12.75">
      <c r="H105" s="32"/>
      <c r="I105" s="16"/>
      <c r="J105" s="16"/>
    </row>
    <row r="106" spans="8:10" ht="12.75">
      <c r="H106" s="32"/>
      <c r="I106" s="16"/>
      <c r="J106" s="16"/>
    </row>
    <row r="107" spans="8:10" ht="12.75">
      <c r="H107" s="32"/>
      <c r="I107" s="16"/>
      <c r="J107" s="16"/>
    </row>
    <row r="108" spans="8:10" ht="12.75">
      <c r="H108" s="32"/>
      <c r="I108" s="16"/>
      <c r="J108" s="16"/>
    </row>
    <row r="109" spans="8:10" ht="12.75">
      <c r="H109" s="32"/>
      <c r="I109" s="16"/>
      <c r="J109" s="16"/>
    </row>
    <row r="110" spans="8:10" ht="12.75">
      <c r="H110" s="32"/>
      <c r="I110" s="16"/>
      <c r="J110" s="16"/>
    </row>
    <row r="111" spans="8:10" ht="12.75">
      <c r="H111" s="32"/>
      <c r="I111" s="16"/>
      <c r="J111" s="16"/>
    </row>
  </sheetData>
  <sheetProtection password="CF7A" sheet="1" objects="1" scenarios="1" selectLockedCells="1" selectUnlockedCells="1"/>
  <mergeCells count="3">
    <mergeCell ref="A4:J4"/>
    <mergeCell ref="A1:J1"/>
    <mergeCell ref="A2:J2"/>
  </mergeCells>
  <printOptions/>
  <pageMargins left="1" right="0.75" top="1" bottom="0" header="0.5" footer="0.5"/>
  <pageSetup horizontalDpi="300" verticalDpi="300" orientation="portrait" paperSize="9" r:id="rId1"/>
  <headerFooter alignWithMargins="0">
    <oddHeader>&amp;LCompany No.
576121-A&amp;C&amp;A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4"/>
  <sheetViews>
    <sheetView workbookViewId="0" topLeftCell="A1">
      <selection activeCell="AG10" sqref="AG10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5.421875" style="0" bestFit="1" customWidth="1"/>
    <col min="11" max="11" width="1.7109375" style="0" customWidth="1"/>
    <col min="12" max="12" width="16.421875" style="0" bestFit="1" customWidth="1"/>
    <col min="13" max="13" width="4.28125" style="0" customWidth="1"/>
    <col min="14" max="14" width="14.00390625" style="69" hidden="1" customWidth="1"/>
    <col min="15" max="15" width="12.7109375" style="69" hidden="1" customWidth="1"/>
    <col min="16" max="17" width="10.28125" style="69" hidden="1" customWidth="1"/>
    <col min="18" max="18" width="11.28125" style="69" hidden="1" customWidth="1"/>
    <col min="19" max="21" width="12.8515625" style="69" hidden="1" customWidth="1"/>
    <col min="22" max="22" width="14.140625" style="69" hidden="1" customWidth="1"/>
    <col min="23" max="23" width="12.8515625" style="16" hidden="1" customWidth="1"/>
    <col min="24" max="30" width="0" style="0" hidden="1" customWidth="1"/>
  </cols>
  <sheetData>
    <row r="2" spans="1:23" ht="12.75">
      <c r="A2" s="9" t="s">
        <v>16</v>
      </c>
      <c r="B2" s="31" t="s">
        <v>24</v>
      </c>
      <c r="N2"/>
      <c r="O2"/>
      <c r="P2"/>
      <c r="Q2"/>
      <c r="R2"/>
      <c r="S2"/>
      <c r="T2"/>
      <c r="U2"/>
      <c r="V2"/>
      <c r="W2"/>
    </row>
    <row r="3" spans="10:30" ht="12.75">
      <c r="J3" s="41" t="s">
        <v>171</v>
      </c>
      <c r="L3" s="41" t="s">
        <v>340</v>
      </c>
      <c r="N3" s="41" t="s">
        <v>202</v>
      </c>
      <c r="O3"/>
      <c r="P3" s="70" t="s">
        <v>191</v>
      </c>
      <c r="Q3" s="70" t="s">
        <v>193</v>
      </c>
      <c r="R3" s="74" t="s">
        <v>230</v>
      </c>
      <c r="S3" s="74" t="s">
        <v>231</v>
      </c>
      <c r="T3" s="74" t="s">
        <v>232</v>
      </c>
      <c r="U3" s="74" t="s">
        <v>233</v>
      </c>
      <c r="V3" s="74" t="s">
        <v>192</v>
      </c>
      <c r="W3" s="74" t="s">
        <v>234</v>
      </c>
      <c r="X3" s="70" t="s">
        <v>194</v>
      </c>
      <c r="Y3" s="70" t="s">
        <v>195</v>
      </c>
      <c r="Z3" s="74" t="s">
        <v>213</v>
      </c>
      <c r="AA3" s="74" t="s">
        <v>197</v>
      </c>
      <c r="AB3" s="70" t="s">
        <v>196</v>
      </c>
      <c r="AC3" s="74" t="s">
        <v>6</v>
      </c>
      <c r="AD3" s="41" t="s">
        <v>202</v>
      </c>
    </row>
    <row r="4" spans="10:30" ht="12.75">
      <c r="J4" s="41" t="str">
        <f>L4</f>
        <v>31/12/05</v>
      </c>
      <c r="L4" s="133" t="s">
        <v>318</v>
      </c>
      <c r="N4" s="41" t="s">
        <v>200</v>
      </c>
      <c r="O4"/>
      <c r="P4"/>
      <c r="Q4"/>
      <c r="R4"/>
      <c r="S4"/>
      <c r="T4"/>
      <c r="U4"/>
      <c r="V4"/>
      <c r="W4"/>
      <c r="AD4" s="41" t="s">
        <v>309</v>
      </c>
    </row>
    <row r="5" spans="10:30" ht="12.75">
      <c r="J5" s="41" t="s">
        <v>50</v>
      </c>
      <c r="L5" s="41" t="s">
        <v>50</v>
      </c>
      <c r="N5" s="41" t="s">
        <v>50</v>
      </c>
      <c r="O5"/>
      <c r="P5"/>
      <c r="Q5"/>
      <c r="R5"/>
      <c r="S5"/>
      <c r="T5"/>
      <c r="U5"/>
      <c r="V5"/>
      <c r="W5"/>
      <c r="AD5" s="41" t="s">
        <v>50</v>
      </c>
    </row>
    <row r="6" spans="10:30" ht="12.75">
      <c r="J6" s="56"/>
      <c r="K6" s="56"/>
      <c r="L6" s="56"/>
      <c r="N6" s="56">
        <v>897</v>
      </c>
      <c r="O6"/>
      <c r="P6"/>
      <c r="Q6"/>
      <c r="R6"/>
      <c r="S6"/>
      <c r="T6"/>
      <c r="U6"/>
      <c r="V6"/>
      <c r="W6"/>
      <c r="AD6" s="56"/>
    </row>
    <row r="7" spans="2:30" ht="12.75">
      <c r="B7" s="9" t="s">
        <v>300</v>
      </c>
      <c r="J7" s="56"/>
      <c r="K7" s="56"/>
      <c r="L7" s="56"/>
      <c r="N7" s="56"/>
      <c r="O7"/>
      <c r="P7"/>
      <c r="Q7"/>
      <c r="R7"/>
      <c r="S7"/>
      <c r="T7"/>
      <c r="U7"/>
      <c r="V7"/>
      <c r="W7"/>
      <c r="AD7" s="56"/>
    </row>
    <row r="8" spans="3:30" ht="12.75">
      <c r="C8" s="119" t="s">
        <v>301</v>
      </c>
      <c r="J8" s="56">
        <f>L8-AD8</f>
        <v>179</v>
      </c>
      <c r="K8" s="56"/>
      <c r="L8" s="56">
        <v>256</v>
      </c>
      <c r="N8" s="56"/>
      <c r="O8"/>
      <c r="P8"/>
      <c r="Q8"/>
      <c r="R8"/>
      <c r="S8"/>
      <c r="T8"/>
      <c r="U8"/>
      <c r="V8"/>
      <c r="W8"/>
      <c r="AD8" s="56">
        <v>77</v>
      </c>
    </row>
    <row r="9" spans="3:30" ht="12.75">
      <c r="C9" s="119" t="s">
        <v>302</v>
      </c>
      <c r="J9" s="56">
        <f>L9-AD9</f>
        <v>-1</v>
      </c>
      <c r="K9" s="56"/>
      <c r="L9" s="56">
        <v>0</v>
      </c>
      <c r="N9" s="56"/>
      <c r="O9"/>
      <c r="P9"/>
      <c r="Q9"/>
      <c r="R9"/>
      <c r="S9"/>
      <c r="T9"/>
      <c r="U9"/>
      <c r="V9"/>
      <c r="W9"/>
      <c r="AD9" s="56">
        <v>1</v>
      </c>
    </row>
    <row r="10" spans="2:30" ht="12.75">
      <c r="B10" s="9" t="s">
        <v>303</v>
      </c>
      <c r="J10" s="56"/>
      <c r="K10" s="56"/>
      <c r="L10" s="56"/>
      <c r="N10" s="56"/>
      <c r="O10"/>
      <c r="P10"/>
      <c r="Q10"/>
      <c r="R10"/>
      <c r="S10"/>
      <c r="T10"/>
      <c r="U10"/>
      <c r="V10"/>
      <c r="W10"/>
      <c r="AD10" s="56"/>
    </row>
    <row r="11" spans="3:30" ht="12.75">
      <c r="C11" s="119" t="s">
        <v>301</v>
      </c>
      <c r="J11" s="56">
        <f>L11-AD11</f>
        <v>-4</v>
      </c>
      <c r="K11" s="56"/>
      <c r="L11" s="56">
        <v>-38</v>
      </c>
      <c r="N11" s="56"/>
      <c r="O11"/>
      <c r="P11"/>
      <c r="Q11"/>
      <c r="R11"/>
      <c r="S11"/>
      <c r="T11"/>
      <c r="U11"/>
      <c r="V11"/>
      <c r="W11"/>
      <c r="AD11" s="56">
        <v>-34</v>
      </c>
    </row>
    <row r="12" spans="3:30" ht="12.75">
      <c r="C12" s="119" t="s">
        <v>302</v>
      </c>
      <c r="J12" s="56">
        <f>L12-AD12</f>
        <v>-9</v>
      </c>
      <c r="K12" s="56"/>
      <c r="L12" s="56">
        <v>-33</v>
      </c>
      <c r="N12" s="56"/>
      <c r="O12"/>
      <c r="P12"/>
      <c r="Q12"/>
      <c r="R12"/>
      <c r="S12"/>
      <c r="T12"/>
      <c r="U12"/>
      <c r="V12"/>
      <c r="W12"/>
      <c r="AD12" s="56">
        <v>-24</v>
      </c>
    </row>
    <row r="13" spans="2:30" ht="12.75">
      <c r="B13" s="9" t="s">
        <v>338</v>
      </c>
      <c r="C13" s="119"/>
      <c r="J13" s="56">
        <f>L13-AD13</f>
        <v>-208</v>
      </c>
      <c r="K13" s="56"/>
      <c r="L13" s="56">
        <v>-208</v>
      </c>
      <c r="N13" s="56"/>
      <c r="O13"/>
      <c r="P13"/>
      <c r="Q13"/>
      <c r="R13"/>
      <c r="S13"/>
      <c r="T13"/>
      <c r="U13"/>
      <c r="V13"/>
      <c r="W13"/>
      <c r="AD13" s="56"/>
    </row>
    <row r="14" spans="1:30" s="61" customFormat="1" ht="12.75">
      <c r="A14" s="85"/>
      <c r="B14" s="85" t="s">
        <v>339</v>
      </c>
      <c r="C14" s="153"/>
      <c r="J14" s="56">
        <f>L14-AD14</f>
        <v>-560</v>
      </c>
      <c r="K14" s="56"/>
      <c r="L14" s="56">
        <v>-560</v>
      </c>
      <c r="N14" s="56"/>
      <c r="AD14" s="56"/>
    </row>
    <row r="15" spans="1:30" s="61" customFormat="1" ht="12.75">
      <c r="A15" s="85"/>
      <c r="B15" s="85"/>
      <c r="C15" s="153"/>
      <c r="J15" s="56"/>
      <c r="K15" s="56"/>
      <c r="L15" s="56"/>
      <c r="N15" s="56"/>
      <c r="AD15" s="56"/>
    </row>
    <row r="16" spans="3:30" ht="13.5" customHeight="1" thickBot="1">
      <c r="C16" s="102"/>
      <c r="J16" s="60">
        <f>SUM(J8:J14)</f>
        <v>-603</v>
      </c>
      <c r="K16" s="56"/>
      <c r="L16" s="60">
        <f>SUM(L8:L14)</f>
        <v>-583</v>
      </c>
      <c r="N16" s="56"/>
      <c r="O16"/>
      <c r="P16" s="16">
        <v>52</v>
      </c>
      <c r="Q16" s="16">
        <v>37</v>
      </c>
      <c r="R16" s="16">
        <v>0</v>
      </c>
      <c r="S16" s="16">
        <v>370</v>
      </c>
      <c r="T16" s="16">
        <v>0</v>
      </c>
      <c r="U16" s="16">
        <v>20</v>
      </c>
      <c r="V16" s="16"/>
      <c r="X16" s="16">
        <v>7</v>
      </c>
      <c r="Y16" s="16"/>
      <c r="Z16" s="16"/>
      <c r="AA16" s="16"/>
      <c r="AB16" s="16"/>
      <c r="AC16" s="16">
        <f>SUM(P16:AB16)</f>
        <v>486</v>
      </c>
      <c r="AD16" s="60">
        <v>20</v>
      </c>
    </row>
    <row r="17" spans="10:23" ht="13.5" thickTop="1">
      <c r="J17" s="56"/>
      <c r="K17" s="56"/>
      <c r="L17" s="56"/>
      <c r="N17"/>
      <c r="O17"/>
      <c r="P17"/>
      <c r="Q17"/>
      <c r="R17"/>
      <c r="S17"/>
      <c r="T17"/>
      <c r="U17"/>
      <c r="V17"/>
      <c r="W17"/>
    </row>
    <row r="18" spans="1:29" s="61" customFormat="1" ht="12.75">
      <c r="A18" s="90"/>
      <c r="B18" s="90" t="s">
        <v>255</v>
      </c>
      <c r="C18" s="75"/>
      <c r="D18" s="75"/>
      <c r="E18" s="75"/>
      <c r="F18" s="75"/>
      <c r="G18" s="75"/>
      <c r="H18" s="75"/>
      <c r="I18" s="75"/>
      <c r="J18" s="91"/>
      <c r="K18" s="91"/>
      <c r="L18" s="91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</row>
    <row r="19" spans="1:29" s="61" customFormat="1" ht="12.75">
      <c r="A19" s="90"/>
      <c r="B19" s="90" t="s">
        <v>256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</row>
    <row r="20" spans="1:29" ht="12.75">
      <c r="A20" s="45"/>
      <c r="B20" s="90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12.75">
      <c r="A21" s="45"/>
      <c r="B21" s="90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3" ht="12.75">
      <c r="A22" s="9" t="s">
        <v>17</v>
      </c>
      <c r="B22" s="31" t="s">
        <v>95</v>
      </c>
      <c r="C22" s="9"/>
    </row>
    <row r="23" spans="2:3" ht="12.75">
      <c r="B23" s="31"/>
      <c r="C23" s="9"/>
    </row>
    <row r="24" spans="2:3" ht="12.75">
      <c r="B24" s="45" t="s">
        <v>96</v>
      </c>
      <c r="C24" s="9"/>
    </row>
    <row r="25" spans="2:3" ht="12.75">
      <c r="B25" s="45"/>
      <c r="C25" s="9"/>
    </row>
    <row r="26" spans="2:12" ht="12.75">
      <c r="B26" s="45"/>
      <c r="C26" s="9"/>
      <c r="J26" s="3"/>
      <c r="K26" s="3"/>
      <c r="L26" s="41" t="s">
        <v>135</v>
      </c>
    </row>
    <row r="27" spans="2:12" ht="12.75">
      <c r="B27" s="45"/>
      <c r="C27" s="9"/>
      <c r="K27" s="3"/>
      <c r="L27" s="133" t="s">
        <v>318</v>
      </c>
    </row>
    <row r="28" spans="3:12" ht="12.75">
      <c r="C28" s="9"/>
      <c r="L28" s="41" t="s">
        <v>50</v>
      </c>
    </row>
    <row r="29" spans="3:12" ht="12.75">
      <c r="C29" s="9"/>
      <c r="L29" s="16"/>
    </row>
    <row r="30" spans="2:12" ht="12.75">
      <c r="B30" s="9" t="s">
        <v>97</v>
      </c>
      <c r="C30" s="9"/>
      <c r="L30" s="16"/>
    </row>
    <row r="31" spans="2:12" ht="12.75">
      <c r="B31" s="9" t="s">
        <v>98</v>
      </c>
      <c r="C31" s="9"/>
      <c r="L31" s="16">
        <v>971</v>
      </c>
    </row>
    <row r="32" spans="2:12" ht="12.75">
      <c r="B32" s="9" t="s">
        <v>99</v>
      </c>
      <c r="C32" s="9"/>
      <c r="L32" s="16">
        <v>1310</v>
      </c>
    </row>
    <row r="33" spans="2:12" ht="12.75">
      <c r="B33" s="9" t="s">
        <v>100</v>
      </c>
      <c r="C33" s="9"/>
      <c r="L33" s="16">
        <v>5135</v>
      </c>
    </row>
    <row r="34" spans="2:12" ht="12.75">
      <c r="B34" s="9" t="s">
        <v>101</v>
      </c>
      <c r="C34" s="9"/>
      <c r="L34" s="16">
        <v>773</v>
      </c>
    </row>
    <row r="35" spans="3:12" ht="7.5" customHeight="1">
      <c r="C35" s="9"/>
      <c r="L35" s="20"/>
    </row>
    <row r="36" spans="3:12" ht="18" customHeight="1">
      <c r="C36" s="9"/>
      <c r="L36" s="16">
        <f>SUM(L31:L35)</f>
        <v>8189</v>
      </c>
    </row>
    <row r="37" spans="3:12" ht="12.75" customHeight="1">
      <c r="C37" s="9"/>
      <c r="L37" s="16"/>
    </row>
    <row r="38" spans="2:12" ht="12.75" customHeight="1">
      <c r="B38" s="9" t="s">
        <v>102</v>
      </c>
      <c r="C38" s="9"/>
      <c r="L38" s="16"/>
    </row>
    <row r="39" spans="2:12" ht="12.75" customHeight="1">
      <c r="B39" s="9" t="s">
        <v>98</v>
      </c>
      <c r="C39" s="9"/>
      <c r="L39" s="22">
        <v>3205</v>
      </c>
    </row>
    <row r="40" spans="2:12" ht="12.75" customHeight="1">
      <c r="B40" s="9" t="s">
        <v>101</v>
      </c>
      <c r="C40" s="9"/>
      <c r="L40" s="23">
        <v>1132</v>
      </c>
    </row>
    <row r="41" spans="3:12" ht="6.75" customHeight="1">
      <c r="C41" s="9"/>
      <c r="L41" s="24"/>
    </row>
    <row r="42" spans="3:12" ht="18.75" customHeight="1">
      <c r="C42" s="9"/>
      <c r="L42" s="16">
        <f>SUM(L39:L41)</f>
        <v>4337</v>
      </c>
    </row>
    <row r="43" spans="3:12" ht="6.75" customHeight="1">
      <c r="C43" s="9"/>
      <c r="L43" s="16"/>
    </row>
    <row r="44" spans="3:12" ht="18" customHeight="1" thickBot="1">
      <c r="C44" s="9"/>
      <c r="L44" s="21">
        <f>+L36+L42</f>
        <v>12526</v>
      </c>
    </row>
    <row r="45" spans="3:12" ht="13.5" thickTop="1">
      <c r="C45" s="9"/>
      <c r="L45" s="19"/>
    </row>
    <row r="48" spans="1:2" ht="12.75">
      <c r="A48" s="31" t="s">
        <v>159</v>
      </c>
      <c r="B48" s="31" t="s">
        <v>160</v>
      </c>
    </row>
    <row r="50" ht="12.75">
      <c r="B50" s="9" t="s">
        <v>257</v>
      </c>
    </row>
    <row r="51" ht="12.75">
      <c r="B51" s="9" t="s">
        <v>161</v>
      </c>
    </row>
    <row r="53" spans="1:2" ht="12.75">
      <c r="A53" s="9" t="s">
        <v>19</v>
      </c>
      <c r="B53" s="31" t="s">
        <v>143</v>
      </c>
    </row>
    <row r="55" ht="12.75">
      <c r="B55" s="9" t="s">
        <v>144</v>
      </c>
    </row>
    <row r="57" spans="1:2" ht="12.75">
      <c r="A57" s="9" t="s">
        <v>25</v>
      </c>
      <c r="B57" s="31" t="s">
        <v>145</v>
      </c>
    </row>
    <row r="59" spans="2:12" ht="12.75">
      <c r="B59" s="85" t="s">
        <v>305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2:12" ht="12.75">
      <c r="B60" s="85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2:12" ht="7.5" customHeight="1">
      <c r="B61" s="85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2:12" ht="12.75">
      <c r="B62" s="90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 ht="12.75">
      <c r="B63" s="85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8:12" ht="12.75">
      <c r="H64" s="61"/>
      <c r="I64" s="61"/>
      <c r="J64" s="61"/>
      <c r="K64" s="61"/>
      <c r="L64" s="61"/>
    </row>
  </sheetData>
  <sheetProtection password="CF7A" sheet="1" objects="1" scenarios="1" selectLockedCells="1" selectUnlockedCells="1"/>
  <printOptions/>
  <pageMargins left="0.79" right="0.18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Y42"/>
  <sheetViews>
    <sheetView workbookViewId="0" topLeftCell="A1">
      <selection activeCell="Y1" sqref="Y1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61" customWidth="1"/>
    <col min="11" max="11" width="1.7109375" style="61" customWidth="1"/>
    <col min="12" max="12" width="12.140625" style="61" customWidth="1"/>
    <col min="13" max="13" width="0" style="0" hidden="1" customWidth="1"/>
    <col min="14" max="14" width="14.00390625" style="0" hidden="1" customWidth="1"/>
    <col min="15" max="23" width="12.7109375" style="0" hidden="1" customWidth="1"/>
    <col min="25" max="25" width="0" style="0" hidden="1" customWidth="1"/>
  </cols>
  <sheetData>
    <row r="3" spans="1:23" ht="12.75">
      <c r="A3" s="9" t="s">
        <v>47</v>
      </c>
      <c r="B3" s="31" t="s">
        <v>93</v>
      </c>
      <c r="J3"/>
      <c r="K3"/>
      <c r="L3"/>
      <c r="N3" s="69"/>
      <c r="O3" s="69"/>
      <c r="P3" s="69"/>
      <c r="Q3" s="69"/>
      <c r="R3" s="69"/>
      <c r="S3" s="69"/>
      <c r="T3" s="69"/>
      <c r="U3" s="69"/>
      <c r="V3" s="69"/>
      <c r="W3" s="16"/>
    </row>
    <row r="4" spans="10:23" ht="12.75">
      <c r="J4"/>
      <c r="K4"/>
      <c r="L4"/>
      <c r="N4" s="69"/>
      <c r="O4" s="69"/>
      <c r="P4" s="69"/>
      <c r="Q4" s="69"/>
      <c r="R4" s="69"/>
      <c r="S4" s="69"/>
      <c r="T4" s="69"/>
      <c r="U4" s="69"/>
      <c r="V4" s="69"/>
      <c r="W4" s="16"/>
    </row>
    <row r="5" spans="2:23" ht="12.75">
      <c r="B5" s="9" t="s">
        <v>152</v>
      </c>
      <c r="J5"/>
      <c r="K5"/>
      <c r="L5"/>
      <c r="N5" s="69"/>
      <c r="O5" s="69"/>
      <c r="P5" s="69"/>
      <c r="Q5" s="69"/>
      <c r="R5" s="69"/>
      <c r="S5" s="69"/>
      <c r="T5" s="69"/>
      <c r="U5" s="69"/>
      <c r="V5" s="69"/>
      <c r="W5" s="16"/>
    </row>
    <row r="6" spans="2:23" ht="12.75">
      <c r="B6" s="9" t="s">
        <v>153</v>
      </c>
      <c r="J6"/>
      <c r="K6"/>
      <c r="L6"/>
      <c r="N6" s="69"/>
      <c r="O6" s="69"/>
      <c r="P6" s="69"/>
      <c r="Q6" s="69"/>
      <c r="R6" s="69"/>
      <c r="S6" s="69"/>
      <c r="T6" s="69"/>
      <c r="U6" s="69"/>
      <c r="V6" s="69"/>
      <c r="W6" s="16"/>
    </row>
    <row r="7" spans="10:23" ht="12.75">
      <c r="J7"/>
      <c r="K7"/>
      <c r="L7"/>
      <c r="N7" s="69"/>
      <c r="O7" s="69"/>
      <c r="P7" s="69"/>
      <c r="Q7" s="69"/>
      <c r="R7" s="69"/>
      <c r="S7" s="69"/>
      <c r="T7" s="69"/>
      <c r="U7" s="69"/>
      <c r="V7" s="69"/>
      <c r="W7" s="16"/>
    </row>
    <row r="8" spans="8:23" ht="12.75">
      <c r="H8" s="41" t="s">
        <v>154</v>
      </c>
      <c r="I8" s="3"/>
      <c r="J8" s="41" t="s">
        <v>134</v>
      </c>
      <c r="K8"/>
      <c r="L8" s="57" t="s">
        <v>173</v>
      </c>
      <c r="N8" s="70" t="s">
        <v>191</v>
      </c>
      <c r="O8" s="74" t="s">
        <v>213</v>
      </c>
      <c r="P8" s="70" t="s">
        <v>197</v>
      </c>
      <c r="Q8" s="70" t="s">
        <v>192</v>
      </c>
      <c r="R8" s="70" t="s">
        <v>193</v>
      </c>
      <c r="S8" s="70" t="s">
        <v>194</v>
      </c>
      <c r="T8" s="70" t="s">
        <v>195</v>
      </c>
      <c r="U8" s="70" t="s">
        <v>196</v>
      </c>
      <c r="V8" s="74" t="s">
        <v>6</v>
      </c>
      <c r="W8" s="16"/>
    </row>
    <row r="9" spans="8:23" ht="12.75">
      <c r="H9" s="41" t="s">
        <v>155</v>
      </c>
      <c r="I9" s="3"/>
      <c r="J9" s="41" t="s">
        <v>135</v>
      </c>
      <c r="K9"/>
      <c r="L9" s="57" t="s">
        <v>172</v>
      </c>
      <c r="N9" s="69"/>
      <c r="O9" s="69"/>
      <c r="P9" s="69"/>
      <c r="Q9" s="69"/>
      <c r="R9" s="69"/>
      <c r="S9" s="69"/>
      <c r="T9" s="69"/>
      <c r="U9" s="69"/>
      <c r="V9" s="69"/>
      <c r="W9" s="16"/>
    </row>
    <row r="10" spans="8:23" ht="12.75">
      <c r="H10" s="41"/>
      <c r="I10" s="3"/>
      <c r="J10" s="134" t="s">
        <v>318</v>
      </c>
      <c r="K10"/>
      <c r="L10" s="136" t="s">
        <v>318</v>
      </c>
      <c r="N10" s="69"/>
      <c r="O10" s="69"/>
      <c r="P10" s="69"/>
      <c r="Q10" s="69"/>
      <c r="R10" s="69"/>
      <c r="S10" s="69"/>
      <c r="T10" s="69"/>
      <c r="U10" s="69"/>
      <c r="V10" s="69"/>
      <c r="W10" s="16"/>
    </row>
    <row r="11" spans="8:23" ht="12.75">
      <c r="H11" s="41" t="s">
        <v>50</v>
      </c>
      <c r="I11" s="3"/>
      <c r="J11" s="41" t="s">
        <v>50</v>
      </c>
      <c r="K11"/>
      <c r="L11" s="57" t="s">
        <v>50</v>
      </c>
      <c r="N11" s="74" t="s">
        <v>8</v>
      </c>
      <c r="O11" s="74" t="s">
        <v>8</v>
      </c>
      <c r="P11" s="74" t="s">
        <v>8</v>
      </c>
      <c r="Q11" s="74" t="s">
        <v>8</v>
      </c>
      <c r="R11" s="74" t="s">
        <v>8</v>
      </c>
      <c r="S11" s="74" t="s">
        <v>8</v>
      </c>
      <c r="T11" s="74" t="s">
        <v>8</v>
      </c>
      <c r="U11" s="74" t="s">
        <v>8</v>
      </c>
      <c r="V11" s="74" t="s">
        <v>8</v>
      </c>
      <c r="W11" s="74" t="s">
        <v>50</v>
      </c>
    </row>
    <row r="12" spans="8:23" ht="12.75">
      <c r="H12" s="56"/>
      <c r="I12" s="56"/>
      <c r="J12" s="56"/>
      <c r="K12" s="56"/>
      <c r="L12" s="56"/>
      <c r="N12" s="69"/>
      <c r="O12" s="69"/>
      <c r="P12" s="69"/>
      <c r="Q12" s="69"/>
      <c r="R12" s="69"/>
      <c r="S12" s="69"/>
      <c r="T12" s="69"/>
      <c r="U12" s="69"/>
      <c r="V12" s="69"/>
      <c r="W12" s="16"/>
    </row>
    <row r="13" spans="1:23" s="67" customFormat="1" ht="12.75">
      <c r="A13" s="66"/>
      <c r="B13" s="45" t="s">
        <v>136</v>
      </c>
      <c r="C13" s="30"/>
      <c r="D13" s="30"/>
      <c r="E13" s="30"/>
      <c r="F13" s="30"/>
      <c r="G13" s="30"/>
      <c r="H13" s="91">
        <v>3481</v>
      </c>
      <c r="I13" s="91"/>
      <c r="J13" s="91">
        <v>3481</v>
      </c>
      <c r="K13" s="91"/>
      <c r="L13" s="91">
        <f aca="true" t="shared" si="0" ref="L13:L18">H13-J13</f>
        <v>0</v>
      </c>
      <c r="N13" s="71">
        <f>37842.82+246825.21+85240.16+191216.23+316169.13</f>
        <v>877293.5499999999</v>
      </c>
      <c r="O13" s="71"/>
      <c r="P13" s="71">
        <f>65624.07</f>
        <v>65624.07</v>
      </c>
      <c r="Q13" s="71"/>
      <c r="R13" s="71">
        <f>67201.43+512696.03</f>
        <v>579897.46</v>
      </c>
      <c r="S13" s="71">
        <f>830000</f>
        <v>830000</v>
      </c>
      <c r="T13" s="71">
        <f>1000000+50000</f>
        <v>1050000</v>
      </c>
      <c r="U13" s="71"/>
      <c r="V13" s="71">
        <f aca="true" t="shared" si="1" ref="V13:V18">SUM(N13:U13)</f>
        <v>3402815.08</v>
      </c>
      <c r="W13" s="68">
        <f aca="true" t="shared" si="2" ref="W13:W18">ROUND(V13/1000,0)</f>
        <v>3403</v>
      </c>
    </row>
    <row r="14" spans="1:23" s="67" customFormat="1" ht="12.75">
      <c r="A14" s="66"/>
      <c r="B14" s="90" t="s">
        <v>137</v>
      </c>
      <c r="C14" s="75"/>
      <c r="D14" s="75"/>
      <c r="E14" s="75"/>
      <c r="F14" s="75"/>
      <c r="G14" s="75"/>
      <c r="H14" s="91">
        <v>2000</v>
      </c>
      <c r="I14" s="91"/>
      <c r="J14" s="91">
        <v>2000</v>
      </c>
      <c r="K14" s="91"/>
      <c r="L14" s="91">
        <f t="shared" si="0"/>
        <v>0</v>
      </c>
      <c r="N14" s="71"/>
      <c r="O14" s="71">
        <v>1520000</v>
      </c>
      <c r="P14" s="71"/>
      <c r="Q14" s="71"/>
      <c r="R14" s="71"/>
      <c r="S14" s="71"/>
      <c r="T14" s="71"/>
      <c r="U14" s="71"/>
      <c r="V14" s="71">
        <f t="shared" si="1"/>
        <v>1520000</v>
      </c>
      <c r="W14" s="68">
        <f t="shared" si="2"/>
        <v>1520</v>
      </c>
    </row>
    <row r="15" spans="1:23" s="67" customFormat="1" ht="12.75">
      <c r="A15" s="66"/>
      <c r="B15" s="90" t="s">
        <v>138</v>
      </c>
      <c r="C15" s="75"/>
      <c r="D15" s="75"/>
      <c r="E15" s="75"/>
      <c r="F15" s="75"/>
      <c r="G15" s="75"/>
      <c r="H15" s="91">
        <v>2000</v>
      </c>
      <c r="I15" s="91"/>
      <c r="J15" s="91">
        <v>2000</v>
      </c>
      <c r="K15" s="91"/>
      <c r="L15" s="91">
        <f t="shared" si="0"/>
        <v>0</v>
      </c>
      <c r="N15" s="71">
        <f>28500+114000</f>
        <v>142500</v>
      </c>
      <c r="O15" s="71">
        <v>120000</v>
      </c>
      <c r="P15" s="71"/>
      <c r="Q15" s="71">
        <f>41800+24737+19800+6704</f>
        <v>93041</v>
      </c>
      <c r="R15" s="71"/>
      <c r="S15" s="71">
        <f>170000+63036+33446+16823</f>
        <v>283305</v>
      </c>
      <c r="T15" s="71"/>
      <c r="U15" s="71"/>
      <c r="V15" s="71">
        <f t="shared" si="1"/>
        <v>638846</v>
      </c>
      <c r="W15" s="68">
        <f t="shared" si="2"/>
        <v>639</v>
      </c>
    </row>
    <row r="16" spans="1:23" s="67" customFormat="1" ht="12.75">
      <c r="A16" s="66"/>
      <c r="B16" s="45" t="s">
        <v>139</v>
      </c>
      <c r="C16" s="30"/>
      <c r="D16" s="30"/>
      <c r="E16" s="30"/>
      <c r="F16" s="30"/>
      <c r="G16" s="30"/>
      <c r="H16" s="91">
        <v>10900</v>
      </c>
      <c r="I16" s="91"/>
      <c r="J16" s="91">
        <v>10900</v>
      </c>
      <c r="K16" s="91"/>
      <c r="L16" s="91">
        <f t="shared" si="0"/>
        <v>0</v>
      </c>
      <c r="N16" s="71">
        <f>900000+763640.56+559438.36+223187.88+705000+409000+7200000+117271+147752+104867+98182</f>
        <v>11228338.8</v>
      </c>
      <c r="O16" s="71"/>
      <c r="P16" s="71"/>
      <c r="Q16" s="71"/>
      <c r="R16" s="71"/>
      <c r="S16" s="71">
        <f>113336</f>
        <v>113336</v>
      </c>
      <c r="T16" s="71"/>
      <c r="U16" s="71"/>
      <c r="V16" s="71">
        <f t="shared" si="1"/>
        <v>11341674.8</v>
      </c>
      <c r="W16" s="68">
        <f t="shared" si="2"/>
        <v>11342</v>
      </c>
    </row>
    <row r="17" spans="1:23" s="67" customFormat="1" ht="12.75">
      <c r="A17" s="66"/>
      <c r="B17" s="45" t="s">
        <v>140</v>
      </c>
      <c r="C17" s="30"/>
      <c r="D17" s="30"/>
      <c r="E17" s="30"/>
      <c r="F17" s="30"/>
      <c r="G17" s="30"/>
      <c r="H17" s="91">
        <v>4286</v>
      </c>
      <c r="I17" s="91"/>
      <c r="J17" s="91">
        <f>3361+925</f>
        <v>4286</v>
      </c>
      <c r="K17" s="91"/>
      <c r="L17" s="91">
        <f t="shared" si="0"/>
        <v>0</v>
      </c>
      <c r="N17" s="71">
        <f>400000+300000</f>
        <v>700000</v>
      </c>
      <c r="O17" s="71"/>
      <c r="P17" s="71"/>
      <c r="Q17" s="71"/>
      <c r="R17" s="71"/>
      <c r="S17" s="71">
        <f>400000</f>
        <v>400000</v>
      </c>
      <c r="T17" s="71">
        <f>250000+400000+300000+300000+100000+300000</f>
        <v>1650000</v>
      </c>
      <c r="U17" s="71">
        <f>245685.4+917998+50000+100000+180000+200000</f>
        <v>1693683.4</v>
      </c>
      <c r="V17" s="71">
        <f t="shared" si="1"/>
        <v>4443683.4</v>
      </c>
      <c r="W17" s="68">
        <f t="shared" si="2"/>
        <v>4444</v>
      </c>
    </row>
    <row r="18" spans="1:23" s="67" customFormat="1" ht="12.75">
      <c r="A18" s="66"/>
      <c r="B18" s="45" t="s">
        <v>141</v>
      </c>
      <c r="C18" s="30"/>
      <c r="D18" s="30"/>
      <c r="E18" s="30"/>
      <c r="F18" s="30"/>
      <c r="G18" s="30"/>
      <c r="H18" s="91">
        <v>1800</v>
      </c>
      <c r="I18" s="91"/>
      <c r="J18" s="91">
        <v>1800</v>
      </c>
      <c r="K18" s="91"/>
      <c r="L18" s="91">
        <f t="shared" si="0"/>
        <v>0</v>
      </c>
      <c r="N18" s="71"/>
      <c r="O18" s="71"/>
      <c r="P18" s="71"/>
      <c r="Q18" s="71"/>
      <c r="R18" s="71"/>
      <c r="S18" s="71"/>
      <c r="T18" s="71"/>
      <c r="U18" s="71"/>
      <c r="V18" s="71">
        <f t="shared" si="1"/>
        <v>0</v>
      </c>
      <c r="W18" s="68">
        <f t="shared" si="2"/>
        <v>0</v>
      </c>
    </row>
    <row r="19" spans="1:23" s="67" customFormat="1" ht="12.75">
      <c r="A19" s="66"/>
      <c r="B19" s="45"/>
      <c r="C19" s="30"/>
      <c r="D19" s="30"/>
      <c r="E19" s="30"/>
      <c r="F19" s="30"/>
      <c r="G19" s="30"/>
      <c r="H19" s="92"/>
      <c r="I19" s="91"/>
      <c r="J19" s="92"/>
      <c r="K19" s="91"/>
      <c r="L19" s="92"/>
      <c r="N19" s="71"/>
      <c r="O19" s="71"/>
      <c r="P19" s="71"/>
      <c r="Q19" s="71"/>
      <c r="R19" s="71"/>
      <c r="S19" s="71"/>
      <c r="T19" s="71"/>
      <c r="U19" s="71"/>
      <c r="V19" s="71"/>
      <c r="W19" s="68"/>
    </row>
    <row r="20" spans="1:23" s="67" customFormat="1" ht="13.5" thickBot="1">
      <c r="A20" s="66"/>
      <c r="B20" s="45"/>
      <c r="C20" s="30"/>
      <c r="D20" s="30"/>
      <c r="E20" s="30"/>
      <c r="F20" s="30"/>
      <c r="G20" s="30"/>
      <c r="H20" s="93">
        <f>SUM(H13:H19)</f>
        <v>24467</v>
      </c>
      <c r="I20" s="91"/>
      <c r="J20" s="93">
        <f>SUM(J13:J19)</f>
        <v>24467</v>
      </c>
      <c r="K20" s="91"/>
      <c r="L20" s="93">
        <f>SUM(L13:L19)</f>
        <v>0</v>
      </c>
      <c r="N20" s="72">
        <f>SUM(N13:N19)</f>
        <v>12948132.350000001</v>
      </c>
      <c r="O20" s="72">
        <f>SUM(O13:O19)</f>
        <v>1640000</v>
      </c>
      <c r="P20" s="72">
        <f aca="true" t="shared" si="3" ref="P20:V20">SUM(P13:P19)</f>
        <v>65624.07</v>
      </c>
      <c r="Q20" s="72">
        <f t="shared" si="3"/>
        <v>93041</v>
      </c>
      <c r="R20" s="72">
        <f t="shared" si="3"/>
        <v>579897.46</v>
      </c>
      <c r="S20" s="72">
        <f t="shared" si="3"/>
        <v>1626641</v>
      </c>
      <c r="T20" s="72">
        <f t="shared" si="3"/>
        <v>2700000</v>
      </c>
      <c r="U20" s="72">
        <f t="shared" si="3"/>
        <v>1693683.4</v>
      </c>
      <c r="V20" s="72">
        <f t="shared" si="3"/>
        <v>21347019.28</v>
      </c>
      <c r="W20" s="73">
        <f>ROUND(V20/1000,0)</f>
        <v>21347</v>
      </c>
    </row>
    <row r="21" ht="13.5" thickTop="1"/>
    <row r="24" spans="1:12" ht="12.75">
      <c r="A24" s="9" t="s">
        <v>198</v>
      </c>
      <c r="B24" s="31" t="s">
        <v>149</v>
      </c>
      <c r="L24" s="62"/>
    </row>
    <row r="25" spans="10:25" ht="12.75">
      <c r="J25" s="57" t="s">
        <v>118</v>
      </c>
      <c r="L25" s="57" t="s">
        <v>331</v>
      </c>
      <c r="N25" s="57" t="s">
        <v>201</v>
      </c>
      <c r="Y25" t="s">
        <v>201</v>
      </c>
    </row>
    <row r="26" spans="10:25" ht="12.75">
      <c r="J26" s="57" t="s">
        <v>119</v>
      </c>
      <c r="L26" s="57" t="s">
        <v>119</v>
      </c>
      <c r="N26" s="57" t="s">
        <v>119</v>
      </c>
      <c r="Y26" t="s">
        <v>119</v>
      </c>
    </row>
    <row r="27" spans="10:25" ht="12.75">
      <c r="J27" s="57" t="str">
        <f>L27</f>
        <v>31/12/05</v>
      </c>
      <c r="L27" s="136" t="s">
        <v>318</v>
      </c>
      <c r="N27" s="57" t="s">
        <v>200</v>
      </c>
      <c r="Y27" t="s">
        <v>309</v>
      </c>
    </row>
    <row r="28" spans="10:25" ht="12.75">
      <c r="J28" s="57" t="s">
        <v>8</v>
      </c>
      <c r="L28" s="57" t="s">
        <v>8</v>
      </c>
      <c r="N28" s="57" t="s">
        <v>8</v>
      </c>
      <c r="Y28" t="s">
        <v>8</v>
      </c>
    </row>
    <row r="29" spans="2:14" ht="12.75">
      <c r="B29" s="9" t="s">
        <v>278</v>
      </c>
      <c r="J29" s="56"/>
      <c r="K29" s="56"/>
      <c r="L29" s="56"/>
      <c r="N29" s="56"/>
    </row>
    <row r="30" spans="10:14" ht="12.75">
      <c r="J30" s="56"/>
      <c r="K30" s="56"/>
      <c r="L30" s="56"/>
      <c r="N30" s="56"/>
    </row>
    <row r="31" spans="2:25" ht="12.75">
      <c r="B31" s="9" t="s">
        <v>341</v>
      </c>
      <c r="J31" s="56">
        <f>L31-Y31</f>
        <v>-1567</v>
      </c>
      <c r="K31" s="56"/>
      <c r="L31" s="56">
        <f>2!K43</f>
        <v>-5131</v>
      </c>
      <c r="N31" s="56">
        <v>1499</v>
      </c>
      <c r="Y31">
        <v>-3564</v>
      </c>
    </row>
    <row r="32" spans="10:14" ht="13.5" thickBot="1">
      <c r="J32" s="58"/>
      <c r="K32" s="56"/>
      <c r="L32" s="58"/>
      <c r="N32" s="58"/>
    </row>
    <row r="33" ht="13.5" thickTop="1">
      <c r="N33" s="61"/>
    </row>
    <row r="34" spans="2:25" ht="12.75">
      <c r="B34" s="9" t="s">
        <v>146</v>
      </c>
      <c r="J34" s="56">
        <f>WA!H19</f>
        <v>40203</v>
      </c>
      <c r="K34" s="56"/>
      <c r="L34" s="56">
        <f>WA!K19</f>
        <v>40203</v>
      </c>
      <c r="N34" s="56">
        <v>38546</v>
      </c>
      <c r="Y34">
        <v>40203</v>
      </c>
    </row>
    <row r="35" spans="10:14" ht="12.75">
      <c r="J35" s="84"/>
      <c r="K35" s="84"/>
      <c r="L35" s="84"/>
      <c r="N35" s="84"/>
    </row>
    <row r="36" spans="2:25" ht="12.75">
      <c r="B36" s="9" t="s">
        <v>147</v>
      </c>
      <c r="J36" s="84">
        <f>(J31/J34)*100</f>
        <v>-3.897719075690869</v>
      </c>
      <c r="K36" s="84"/>
      <c r="L36" s="84">
        <f>(L31/L34)*100</f>
        <v>-12.762729149565951</v>
      </c>
      <c r="N36" s="84">
        <f>(N31/N34)*100</f>
        <v>3.888860063300991</v>
      </c>
      <c r="Y36">
        <v>-8.87</v>
      </c>
    </row>
    <row r="37" ht="12.75">
      <c r="N37" s="61"/>
    </row>
    <row r="38" spans="2:14" ht="12.75">
      <c r="B38" s="9" t="s">
        <v>279</v>
      </c>
      <c r="N38" s="61"/>
    </row>
    <row r="39" ht="12.75">
      <c r="N39" s="61"/>
    </row>
    <row r="40" spans="2:14" ht="12.75">
      <c r="B40" s="9" t="s">
        <v>280</v>
      </c>
      <c r="J40" s="56"/>
      <c r="K40" s="56"/>
      <c r="L40" s="56"/>
      <c r="N40" s="56">
        <v>40203</v>
      </c>
    </row>
    <row r="41" spans="2:14" ht="12.75">
      <c r="B41" s="9" t="s">
        <v>281</v>
      </c>
      <c r="N41" s="61"/>
    </row>
    <row r="42" spans="10:14" ht="12.75">
      <c r="J42" s="95"/>
      <c r="L42" s="94"/>
      <c r="N42" s="94">
        <f>(N31/N40)*100</f>
        <v>3.728577469343084</v>
      </c>
    </row>
  </sheetData>
  <sheetProtection password="CF7A" sheet="1" objects="1" scenarios="1" selectLockedCells="1" selectUnlockedCells="1"/>
  <printOptions/>
  <pageMargins left="0.75" right="0.75" top="1" bottom="1" header="0.5" footer="0.5"/>
  <pageSetup horizontalDpi="1200" verticalDpi="1200" orientation="portrait" paperSize="9" r:id="rId1"/>
  <headerFooter alignWithMargins="0">
    <oddHeader>&amp;LCompany No.
576121-A&amp;C&amp;A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65536">
      <selection activeCell="A1" sqref="A1:IV16384"/>
    </sheetView>
  </sheetViews>
  <sheetFormatPr defaultColWidth="9.140625" defaultRowHeight="12.75" zeroHeight="1"/>
  <cols>
    <col min="2" max="2" width="10.28125" style="0" bestFit="1" customWidth="1"/>
    <col min="4" max="4" width="34.7109375" style="0" customWidth="1"/>
    <col min="5" max="5" width="11.57421875" style="65" customWidth="1"/>
    <col min="6" max="6" width="7.8515625" style="3" bestFit="1" customWidth="1"/>
    <col min="7" max="7" width="6.28125" style="3" bestFit="1" customWidth="1"/>
    <col min="8" max="8" width="12.8515625" style="65" bestFit="1" customWidth="1"/>
    <col min="9" max="9" width="7.8515625" style="80" bestFit="1" customWidth="1"/>
    <col min="10" max="10" width="6.28125" style="81" bestFit="1" customWidth="1"/>
    <col min="11" max="11" width="11.28125" style="65" bestFit="1" customWidth="1"/>
  </cols>
  <sheetData>
    <row r="1" ht="15.75" hidden="1">
      <c r="A1" s="76" t="s">
        <v>205</v>
      </c>
    </row>
    <row r="2" ht="15.75" hidden="1">
      <c r="A2" s="113" t="s">
        <v>203</v>
      </c>
    </row>
    <row r="3" ht="12.75" hidden="1"/>
    <row r="4" spans="5:11" ht="12.75" hidden="1">
      <c r="E4" s="77" t="s">
        <v>204</v>
      </c>
      <c r="F4" s="3" t="s">
        <v>209</v>
      </c>
      <c r="G4" s="3" t="s">
        <v>211</v>
      </c>
      <c r="H4" s="78" t="s">
        <v>118</v>
      </c>
      <c r="I4" s="81" t="s">
        <v>209</v>
      </c>
      <c r="J4" s="81" t="s">
        <v>211</v>
      </c>
      <c r="K4" s="78" t="s">
        <v>331</v>
      </c>
    </row>
    <row r="5" spans="6:11" ht="12.75" hidden="1">
      <c r="F5" s="3" t="s">
        <v>210</v>
      </c>
      <c r="G5" s="3" t="s">
        <v>210</v>
      </c>
      <c r="H5" s="78" t="s">
        <v>119</v>
      </c>
      <c r="I5" s="81" t="s">
        <v>210</v>
      </c>
      <c r="J5" s="81" t="s">
        <v>210</v>
      </c>
      <c r="K5" s="78" t="s">
        <v>119</v>
      </c>
    </row>
    <row r="6" spans="8:11" ht="12.75" hidden="1">
      <c r="H6" s="137" t="s">
        <v>318</v>
      </c>
      <c r="I6" s="82"/>
      <c r="J6" s="83"/>
      <c r="K6" s="78" t="str">
        <f>H6</f>
        <v>31/12/05</v>
      </c>
    </row>
    <row r="7" spans="8:11" ht="12.75" hidden="1">
      <c r="H7" s="78" t="s">
        <v>212</v>
      </c>
      <c r="I7" s="82"/>
      <c r="J7" s="83"/>
      <c r="K7" s="78" t="s">
        <v>212</v>
      </c>
    </row>
    <row r="8" ht="12.75" hidden="1"/>
    <row r="9" spans="1:11" ht="13.5" hidden="1" thickBot="1">
      <c r="A9" t="s">
        <v>260</v>
      </c>
      <c r="H9" s="107">
        <f>2!G43</f>
        <v>-1567</v>
      </c>
      <c r="K9" s="107">
        <f>2!K43</f>
        <v>-5131</v>
      </c>
    </row>
    <row r="10" ht="12.75" hidden="1"/>
    <row r="11" ht="12.75" hidden="1"/>
    <row r="12" ht="12.75" hidden="1">
      <c r="A12" s="79" t="s">
        <v>206</v>
      </c>
    </row>
    <row r="13" ht="12.75" hidden="1"/>
    <row r="14" spans="1:11" s="61" customFormat="1" ht="12.75" hidden="1">
      <c r="A14" s="61" t="s">
        <v>258</v>
      </c>
      <c r="E14" s="108">
        <v>40203200</v>
      </c>
      <c r="F14" s="62"/>
      <c r="G14" s="62"/>
      <c r="H14" s="108">
        <v>40203</v>
      </c>
      <c r="I14" s="109"/>
      <c r="J14" s="83"/>
      <c r="K14" s="108">
        <v>40203</v>
      </c>
    </row>
    <row r="15" spans="5:11" s="61" customFormat="1" ht="12.75" hidden="1">
      <c r="E15" s="108"/>
      <c r="F15" s="62"/>
      <c r="G15" s="62"/>
      <c r="H15" s="108"/>
      <c r="I15" s="109"/>
      <c r="J15" s="83"/>
      <c r="K15" s="108"/>
    </row>
    <row r="16" spans="1:11" s="61" customFormat="1" ht="12.75" hidden="1">
      <c r="A16" s="61" t="s">
        <v>207</v>
      </c>
      <c r="C16" s="110" t="s">
        <v>208</v>
      </c>
      <c r="E16" s="108">
        <v>0</v>
      </c>
      <c r="F16" s="62"/>
      <c r="G16" s="62"/>
      <c r="H16" s="108"/>
      <c r="I16" s="109"/>
      <c r="J16" s="83"/>
      <c r="K16" s="108">
        <v>0</v>
      </c>
    </row>
    <row r="17" spans="5:11" s="61" customFormat="1" ht="12.75" hidden="1">
      <c r="E17" s="108"/>
      <c r="F17" s="62"/>
      <c r="G17" s="62"/>
      <c r="H17" s="108"/>
      <c r="I17" s="109"/>
      <c r="J17" s="83"/>
      <c r="K17" s="108"/>
    </row>
    <row r="18" spans="5:11" s="61" customFormat="1" ht="12.75" hidden="1">
      <c r="E18" s="108"/>
      <c r="F18" s="62"/>
      <c r="G18" s="62"/>
      <c r="H18" s="108"/>
      <c r="I18" s="109"/>
      <c r="J18" s="83"/>
      <c r="K18" s="108"/>
    </row>
    <row r="19" spans="1:11" s="61" customFormat="1" ht="13.5" hidden="1" thickBot="1">
      <c r="A19" s="111" t="s">
        <v>355</v>
      </c>
      <c r="E19" s="112">
        <f>SUM(E14:E18)</f>
        <v>40203200</v>
      </c>
      <c r="F19" s="62"/>
      <c r="G19" s="62"/>
      <c r="H19" s="112">
        <f>SUM(H14:H18)</f>
        <v>40203</v>
      </c>
      <c r="I19" s="109"/>
      <c r="J19" s="83"/>
      <c r="K19" s="112">
        <f>SUM(K14:K18)</f>
        <v>40203</v>
      </c>
    </row>
    <row r="20" ht="12.75" hidden="1"/>
    <row r="21" ht="12.75" hidden="1"/>
    <row r="22" ht="12.75" hidden="1"/>
    <row r="23" ht="12.75" hidden="1">
      <c r="A23" s="79" t="s">
        <v>259</v>
      </c>
    </row>
    <row r="24" ht="12.75" hidden="1"/>
    <row r="25" spans="1:11" ht="12.75" hidden="1">
      <c r="A25" t="s">
        <v>206</v>
      </c>
      <c r="H25" s="65">
        <f>H19</f>
        <v>40203</v>
      </c>
      <c r="K25" s="65">
        <f>K19</f>
        <v>40203</v>
      </c>
    </row>
    <row r="26" ht="12.75" hidden="1"/>
    <row r="27" spans="1:11" ht="12.75" hidden="1">
      <c r="A27" t="s">
        <v>263</v>
      </c>
      <c r="H27" s="139">
        <f>H55/1000</f>
        <v>-168.5141414141414</v>
      </c>
      <c r="I27" s="140"/>
      <c r="J27" s="141"/>
      <c r="K27" s="139">
        <f>H55/1000</f>
        <v>-168.5141414141414</v>
      </c>
    </row>
    <row r="28" ht="12.75" hidden="1"/>
    <row r="29" spans="1:11" s="29" customFormat="1" ht="13.5" hidden="1" thickBot="1">
      <c r="A29" s="29" t="s">
        <v>259</v>
      </c>
      <c r="E29" s="103"/>
      <c r="F29" s="41"/>
      <c r="G29" s="41"/>
      <c r="H29" s="104">
        <f>SUM(H25:H28)</f>
        <v>40034.48585858586</v>
      </c>
      <c r="I29" s="105"/>
      <c r="J29" s="106"/>
      <c r="K29" s="104">
        <f>SUM(K25:K28)</f>
        <v>40034.48585858586</v>
      </c>
    </row>
    <row r="30" ht="12.75" hidden="1"/>
    <row r="31" ht="12.75" hidden="1"/>
    <row r="32" spans="1:13" ht="13.5" hidden="1" thickBot="1">
      <c r="A32" s="61" t="s">
        <v>261</v>
      </c>
      <c r="B32" s="61"/>
      <c r="C32" s="61"/>
      <c r="D32" s="61"/>
      <c r="E32" s="108"/>
      <c r="F32" s="62"/>
      <c r="G32" s="62"/>
      <c r="H32" s="120">
        <f>H9/H19*100</f>
        <v>-3.897719075690869</v>
      </c>
      <c r="I32" s="82"/>
      <c r="J32" s="121"/>
      <c r="K32" s="120">
        <f>K9/K19*100</f>
        <v>-12.762729149565951</v>
      </c>
      <c r="L32" s="61"/>
      <c r="M32" s="61"/>
    </row>
    <row r="33" spans="1:13" ht="12.75" hidden="1">
      <c r="A33" s="61"/>
      <c r="B33" s="61"/>
      <c r="C33" s="61"/>
      <c r="D33" s="61"/>
      <c r="E33" s="108"/>
      <c r="F33" s="62"/>
      <c r="G33" s="62"/>
      <c r="H33" s="122"/>
      <c r="I33" s="82"/>
      <c r="J33" s="121"/>
      <c r="K33" s="122"/>
      <c r="L33" s="61"/>
      <c r="M33" s="61"/>
    </row>
    <row r="34" spans="1:13" ht="12.75" hidden="1">
      <c r="A34" s="61"/>
      <c r="B34" s="61"/>
      <c r="C34" s="61"/>
      <c r="D34" s="61"/>
      <c r="E34" s="108"/>
      <c r="F34" s="62"/>
      <c r="G34" s="62"/>
      <c r="H34" s="122"/>
      <c r="I34" s="82"/>
      <c r="J34" s="121"/>
      <c r="K34" s="122"/>
      <c r="L34" s="61"/>
      <c r="M34" s="61"/>
    </row>
    <row r="35" spans="1:13" ht="13.5" hidden="1" thickBot="1">
      <c r="A35" s="61" t="s">
        <v>262</v>
      </c>
      <c r="B35" s="61"/>
      <c r="C35" s="61"/>
      <c r="D35" s="61"/>
      <c r="E35" s="108"/>
      <c r="F35" s="62"/>
      <c r="G35" s="123" t="s">
        <v>273</v>
      </c>
      <c r="H35" s="146">
        <f>(H9/H29)*100</f>
        <v>-3.914125450580599</v>
      </c>
      <c r="I35" s="82"/>
      <c r="J35" s="124" t="s">
        <v>273</v>
      </c>
      <c r="K35" s="146">
        <f>(K9/K29)*100</f>
        <v>-12.81645034264777</v>
      </c>
      <c r="L35" s="61"/>
      <c r="M35" s="61"/>
    </row>
    <row r="36" spans="1:13" ht="12.75" hidden="1">
      <c r="A36" s="61"/>
      <c r="B36" s="61"/>
      <c r="C36" s="61"/>
      <c r="D36" s="61"/>
      <c r="E36" s="108"/>
      <c r="F36" s="62"/>
      <c r="G36" s="62"/>
      <c r="H36" s="122"/>
      <c r="I36" s="82"/>
      <c r="J36" s="121"/>
      <c r="K36" s="122"/>
      <c r="L36" s="61"/>
      <c r="M36" s="61"/>
    </row>
    <row r="37" spans="1:13" ht="12.75" hidden="1">
      <c r="A37" s="61"/>
      <c r="B37" s="61"/>
      <c r="C37" s="61"/>
      <c r="D37" s="61"/>
      <c r="E37" s="108"/>
      <c r="F37" s="62"/>
      <c r="G37" s="62"/>
      <c r="H37" s="108"/>
      <c r="I37" s="109"/>
      <c r="J37" s="83"/>
      <c r="K37" s="108"/>
      <c r="L37" s="61"/>
      <c r="M37" s="61"/>
    </row>
    <row r="38" spans="1:13" ht="12.75" hidden="1">
      <c r="A38" s="61"/>
      <c r="B38" s="61"/>
      <c r="C38" s="61"/>
      <c r="D38" s="61"/>
      <c r="E38" s="108"/>
      <c r="F38" s="62"/>
      <c r="G38" s="62"/>
      <c r="H38" s="108"/>
      <c r="I38" s="109"/>
      <c r="J38" s="83"/>
      <c r="K38" s="108"/>
      <c r="L38" s="61"/>
      <c r="M38" s="61"/>
    </row>
    <row r="39" spans="1:13" ht="12.75" hidden="1">
      <c r="A39" s="125" t="s">
        <v>264</v>
      </c>
      <c r="B39" s="125"/>
      <c r="C39" s="125"/>
      <c r="D39" s="125"/>
      <c r="E39" s="126"/>
      <c r="F39" s="127"/>
      <c r="G39" s="127"/>
      <c r="H39" s="126"/>
      <c r="I39" s="109"/>
      <c r="J39" s="83"/>
      <c r="K39" s="108"/>
      <c r="L39" s="61"/>
      <c r="M39" s="61"/>
    </row>
    <row r="40" spans="1:13" ht="12.75" hidden="1">
      <c r="A40" s="125"/>
      <c r="B40" s="125"/>
      <c r="C40" s="125"/>
      <c r="D40" s="125"/>
      <c r="E40" s="126"/>
      <c r="F40" s="127"/>
      <c r="G40" s="127"/>
      <c r="H40" s="126"/>
      <c r="I40" s="109"/>
      <c r="J40" s="83"/>
      <c r="K40" s="108"/>
      <c r="L40" s="61"/>
      <c r="M40" s="61"/>
    </row>
    <row r="41" spans="1:13" ht="12.75" hidden="1">
      <c r="A41" s="125" t="s">
        <v>265</v>
      </c>
      <c r="B41" s="125"/>
      <c r="C41" s="125"/>
      <c r="D41" s="125"/>
      <c r="E41" s="126"/>
      <c r="F41" s="127"/>
      <c r="G41" s="127"/>
      <c r="H41" s="126">
        <v>2026000</v>
      </c>
      <c r="I41" s="109"/>
      <c r="J41" s="83"/>
      <c r="K41" s="108"/>
      <c r="L41" s="61"/>
      <c r="M41" s="61"/>
    </row>
    <row r="42" spans="1:13" ht="12.75" hidden="1">
      <c r="A42" s="125"/>
      <c r="B42" s="125"/>
      <c r="C42" s="125"/>
      <c r="D42" s="125"/>
      <c r="E42" s="126"/>
      <c r="F42" s="127"/>
      <c r="G42" s="127"/>
      <c r="H42" s="126"/>
      <c r="I42" s="109"/>
      <c r="J42" s="83"/>
      <c r="K42" s="108"/>
      <c r="L42" s="61"/>
      <c r="M42" s="61"/>
    </row>
    <row r="43" spans="1:13" ht="12.75" hidden="1">
      <c r="A43" s="125" t="s">
        <v>266</v>
      </c>
      <c r="B43" s="125"/>
      <c r="C43" s="125"/>
      <c r="D43" s="125"/>
      <c r="E43" s="126"/>
      <c r="F43" s="127"/>
      <c r="G43" s="127"/>
      <c r="H43" s="143">
        <v>-195200</v>
      </c>
      <c r="I43" s="109"/>
      <c r="J43" s="83"/>
      <c r="K43" s="108"/>
      <c r="L43" s="61"/>
      <c r="M43" s="61"/>
    </row>
    <row r="44" spans="1:13" ht="12.75" hidden="1">
      <c r="A44" s="125"/>
      <c r="B44" s="125"/>
      <c r="C44" s="125"/>
      <c r="D44" s="125"/>
      <c r="E44" s="126"/>
      <c r="F44" s="127"/>
      <c r="G44" s="127"/>
      <c r="H44" s="126">
        <f>H41+H43</f>
        <v>1830800</v>
      </c>
      <c r="I44" s="109"/>
      <c r="J44" s="83"/>
      <c r="K44" s="108"/>
      <c r="L44" s="61"/>
      <c r="M44" s="61"/>
    </row>
    <row r="45" spans="1:13" ht="12.75" hidden="1">
      <c r="A45" s="125"/>
      <c r="B45" s="125"/>
      <c r="C45" s="125"/>
      <c r="D45" s="125"/>
      <c r="E45" s="126"/>
      <c r="F45" s="127"/>
      <c r="G45" s="127"/>
      <c r="H45" s="126"/>
      <c r="I45" s="109"/>
      <c r="J45" s="83"/>
      <c r="K45" s="108"/>
      <c r="L45" s="61"/>
      <c r="M45" s="61"/>
    </row>
    <row r="46" spans="1:13" ht="12.75" hidden="1">
      <c r="A46" s="125" t="s">
        <v>267</v>
      </c>
      <c r="B46" s="125"/>
      <c r="C46" s="125"/>
      <c r="D46" s="125"/>
      <c r="E46" s="126"/>
      <c r="F46" s="127"/>
      <c r="G46" s="127"/>
      <c r="H46" s="143">
        <v>-203200</v>
      </c>
      <c r="I46" s="109"/>
      <c r="J46" s="83"/>
      <c r="K46" s="108"/>
      <c r="L46" s="61"/>
      <c r="M46" s="61"/>
    </row>
    <row r="47" spans="1:13" ht="12.75" hidden="1">
      <c r="A47" s="125" t="s">
        <v>268</v>
      </c>
      <c r="B47" s="125"/>
      <c r="C47" s="125"/>
      <c r="D47" s="125"/>
      <c r="E47" s="126"/>
      <c r="F47" s="127"/>
      <c r="G47" s="127"/>
      <c r="H47" s="144">
        <f>SUM(H44:H46)</f>
        <v>1627600</v>
      </c>
      <c r="I47" s="109"/>
      <c r="J47" s="83"/>
      <c r="K47" s="108"/>
      <c r="L47" s="61"/>
      <c r="M47" s="61"/>
    </row>
    <row r="48" spans="1:13" ht="12.75" hidden="1">
      <c r="A48" s="125"/>
      <c r="B48" s="125"/>
      <c r="C48" s="125"/>
      <c r="D48" s="125"/>
      <c r="E48" s="126"/>
      <c r="F48" s="127"/>
      <c r="G48" s="127"/>
      <c r="H48" s="126"/>
      <c r="I48" s="109"/>
      <c r="J48" s="83"/>
      <c r="K48" s="108"/>
      <c r="L48" s="61"/>
      <c r="M48" s="61"/>
    </row>
    <row r="49" spans="1:13" ht="12.75" hidden="1">
      <c r="A49" s="125" t="s">
        <v>269</v>
      </c>
      <c r="B49" s="125"/>
      <c r="C49" s="125"/>
      <c r="D49" s="125"/>
      <c r="E49" s="126"/>
      <c r="F49" s="127"/>
      <c r="G49" s="127"/>
      <c r="H49" s="126"/>
      <c r="I49" s="109"/>
      <c r="J49" s="83"/>
      <c r="K49" s="108"/>
      <c r="L49" s="61"/>
      <c r="M49" s="61"/>
    </row>
    <row r="50" spans="1:13" ht="12.75" hidden="1">
      <c r="A50" s="125"/>
      <c r="B50" s="128" t="s">
        <v>270</v>
      </c>
      <c r="C50" s="125"/>
      <c r="D50" s="125"/>
      <c r="E50" s="126"/>
      <c r="F50" s="127"/>
      <c r="G50" s="127"/>
      <c r="H50" s="126"/>
      <c r="I50" s="109"/>
      <c r="J50" s="83"/>
      <c r="K50" s="108"/>
      <c r="L50" s="61"/>
      <c r="M50" s="61"/>
    </row>
    <row r="51" spans="1:13" ht="12.75" hidden="1">
      <c r="A51" s="142"/>
      <c r="B51" s="145">
        <f>H47</f>
        <v>1627600</v>
      </c>
      <c r="C51" s="142" t="s">
        <v>354</v>
      </c>
      <c r="D51" s="142"/>
      <c r="E51" s="126"/>
      <c r="F51" s="127"/>
      <c r="G51" s="127"/>
      <c r="H51" s="126">
        <f>H47*1.4/0.99</f>
        <v>2301656.5656565656</v>
      </c>
      <c r="I51" s="109"/>
      <c r="J51" s="83"/>
      <c r="K51" s="108"/>
      <c r="L51" s="61"/>
      <c r="M51" s="61"/>
    </row>
    <row r="52" spans="1:13" ht="12.75" hidden="1">
      <c r="A52" s="125"/>
      <c r="B52" s="125"/>
      <c r="C52" s="125"/>
      <c r="D52" s="125"/>
      <c r="E52" s="126"/>
      <c r="F52" s="127"/>
      <c r="G52" s="127"/>
      <c r="H52" s="126"/>
      <c r="I52" s="109"/>
      <c r="J52" s="83"/>
      <c r="K52" s="108"/>
      <c r="L52" s="61"/>
      <c r="M52" s="61"/>
    </row>
    <row r="53" spans="1:13" ht="13.5" hidden="1" thickBot="1">
      <c r="A53" s="125" t="s">
        <v>271</v>
      </c>
      <c r="B53" s="125"/>
      <c r="C53" s="125"/>
      <c r="D53" s="125"/>
      <c r="E53" s="126"/>
      <c r="F53" s="127"/>
      <c r="G53" s="127"/>
      <c r="H53" s="129">
        <f>H47-H51</f>
        <v>-674056.5656565656</v>
      </c>
      <c r="I53" s="109"/>
      <c r="J53" s="83"/>
      <c r="K53" s="108"/>
      <c r="L53" s="61"/>
      <c r="M53" s="61"/>
    </row>
    <row r="54" spans="1:13" ht="12.75" hidden="1">
      <c r="A54" s="125"/>
      <c r="B54" s="125"/>
      <c r="C54" s="125"/>
      <c r="D54" s="125"/>
      <c r="E54" s="126"/>
      <c r="F54" s="127"/>
      <c r="G54" s="127"/>
      <c r="H54" s="126"/>
      <c r="I54" s="109"/>
      <c r="J54" s="83"/>
      <c r="K54" s="108"/>
      <c r="L54" s="61"/>
      <c r="M54" s="61"/>
    </row>
    <row r="55" spans="1:13" ht="13.5" hidden="1" thickBot="1">
      <c r="A55" s="125" t="s">
        <v>272</v>
      </c>
      <c r="B55" s="125"/>
      <c r="C55" s="125"/>
      <c r="D55" s="125"/>
      <c r="E55" s="126">
        <f>H53</f>
        <v>-674056.5656565656</v>
      </c>
      <c r="F55" s="127" t="s">
        <v>356</v>
      </c>
      <c r="G55" s="127"/>
      <c r="H55" s="130">
        <f>E55*3/12</f>
        <v>-168514.1414141414</v>
      </c>
      <c r="I55" s="109"/>
      <c r="J55" s="83"/>
      <c r="K55" s="108"/>
      <c r="L55" s="61"/>
      <c r="M55" s="61"/>
    </row>
    <row r="56" spans="1:13" ht="12.75" hidden="1">
      <c r="A56" s="125"/>
      <c r="B56" s="125"/>
      <c r="C56" s="125"/>
      <c r="D56" s="125"/>
      <c r="E56" s="126"/>
      <c r="F56" s="127"/>
      <c r="G56" s="127"/>
      <c r="H56" s="126"/>
      <c r="I56" s="109"/>
      <c r="J56" s="83"/>
      <c r="K56" s="108"/>
      <c r="L56" s="61"/>
      <c r="M56" s="61"/>
    </row>
    <row r="57" spans="1:13" ht="12.75" hidden="1">
      <c r="A57" s="125"/>
      <c r="B57" s="125"/>
      <c r="C57" s="125"/>
      <c r="D57" s="125"/>
      <c r="E57" s="126"/>
      <c r="F57" s="127"/>
      <c r="G57" s="127"/>
      <c r="H57" s="126"/>
      <c r="I57" s="109"/>
      <c r="J57" s="83"/>
      <c r="K57" s="108"/>
      <c r="L57" s="61"/>
      <c r="M57" s="61"/>
    </row>
    <row r="58" spans="1:13" ht="12.75" hidden="1">
      <c r="A58" s="125"/>
      <c r="B58" s="125"/>
      <c r="C58" s="125"/>
      <c r="D58" s="125"/>
      <c r="E58" s="126"/>
      <c r="F58" s="127"/>
      <c r="G58" s="127"/>
      <c r="H58" s="126"/>
      <c r="I58" s="109"/>
      <c r="J58" s="83"/>
      <c r="K58" s="108"/>
      <c r="L58" s="61"/>
      <c r="M58" s="61"/>
    </row>
    <row r="59" spans="1:13" ht="12.75" hidden="1">
      <c r="A59" s="125" t="s">
        <v>274</v>
      </c>
      <c r="B59" s="125"/>
      <c r="C59" s="125"/>
      <c r="D59" s="125"/>
      <c r="E59" s="126"/>
      <c r="F59" s="127"/>
      <c r="G59" s="127"/>
      <c r="H59" s="126"/>
      <c r="I59" s="109"/>
      <c r="J59" s="83"/>
      <c r="K59" s="108"/>
      <c r="L59" s="61"/>
      <c r="M59" s="61"/>
    </row>
    <row r="60" spans="1:13" ht="12.75" hidden="1">
      <c r="A60" s="125" t="s">
        <v>275</v>
      </c>
      <c r="B60" s="125"/>
      <c r="C60" s="125"/>
      <c r="D60" s="125"/>
      <c r="E60" s="126"/>
      <c r="F60" s="127"/>
      <c r="G60" s="127"/>
      <c r="H60" s="126"/>
      <c r="I60" s="109"/>
      <c r="J60" s="83"/>
      <c r="K60" s="108"/>
      <c r="L60" s="61"/>
      <c r="M60" s="61"/>
    </row>
    <row r="61" spans="1:13" ht="12.75" hidden="1">
      <c r="A61" s="125" t="s">
        <v>276</v>
      </c>
      <c r="B61" s="125"/>
      <c r="C61" s="125"/>
      <c r="D61" s="125"/>
      <c r="E61" s="126"/>
      <c r="F61" s="127"/>
      <c r="G61" s="127"/>
      <c r="H61" s="126"/>
      <c r="I61" s="109"/>
      <c r="J61" s="83"/>
      <c r="K61" s="108"/>
      <c r="L61" s="61"/>
      <c r="M61" s="61"/>
    </row>
    <row r="62" spans="1:13" ht="12.75" hidden="1">
      <c r="A62" s="125" t="s">
        <v>277</v>
      </c>
      <c r="B62" s="125"/>
      <c r="C62" s="125"/>
      <c r="D62" s="125"/>
      <c r="E62" s="126"/>
      <c r="F62" s="127"/>
      <c r="G62" s="127"/>
      <c r="H62" s="126"/>
      <c r="I62" s="109"/>
      <c r="J62" s="83"/>
      <c r="K62" s="108"/>
      <c r="L62" s="61"/>
      <c r="M62" s="61"/>
    </row>
    <row r="63" spans="1:13" ht="12.75" hidden="1">
      <c r="A63" s="125" t="s">
        <v>306</v>
      </c>
      <c r="B63" s="61"/>
      <c r="C63" s="61"/>
      <c r="D63" s="61"/>
      <c r="E63" s="108"/>
      <c r="F63" s="62"/>
      <c r="G63" s="62"/>
      <c r="H63" s="108"/>
      <c r="I63" s="109"/>
      <c r="J63" s="83"/>
      <c r="K63" s="108"/>
      <c r="L63" s="61"/>
      <c r="M63" s="61"/>
    </row>
    <row r="64" spans="1:13" ht="12.75" hidden="1">
      <c r="A64" s="125" t="s">
        <v>307</v>
      </c>
      <c r="B64" s="61"/>
      <c r="C64" s="61"/>
      <c r="D64" s="61"/>
      <c r="E64" s="108"/>
      <c r="F64" s="62"/>
      <c r="G64" s="62"/>
      <c r="H64" s="108"/>
      <c r="I64" s="109"/>
      <c r="J64" s="83"/>
      <c r="K64" s="108"/>
      <c r="L64" s="61"/>
      <c r="M64" s="61"/>
    </row>
    <row r="65" spans="1:13" ht="12.75" hidden="1">
      <c r="A65" s="125" t="s">
        <v>308</v>
      </c>
      <c r="B65" s="61"/>
      <c r="C65" s="61"/>
      <c r="D65" s="61"/>
      <c r="E65" s="108"/>
      <c r="F65" s="62"/>
      <c r="G65" s="62"/>
      <c r="H65" s="108"/>
      <c r="I65" s="109"/>
      <c r="J65" s="83"/>
      <c r="K65" s="108"/>
      <c r="L65" s="61"/>
      <c r="M65" s="61"/>
    </row>
    <row r="66" spans="1:13" ht="12.75" hidden="1">
      <c r="A66" s="125" t="s">
        <v>315</v>
      </c>
      <c r="B66" s="61"/>
      <c r="C66" s="61"/>
      <c r="D66" s="61"/>
      <c r="E66" s="108"/>
      <c r="F66" s="62"/>
      <c r="G66" s="62"/>
      <c r="H66" s="108"/>
      <c r="I66" s="109"/>
      <c r="J66" s="83"/>
      <c r="K66" s="108"/>
      <c r="L66" s="61"/>
      <c r="M66" s="61"/>
    </row>
    <row r="67" spans="1:13" ht="12.75" hidden="1">
      <c r="A67" s="125" t="s">
        <v>314</v>
      </c>
      <c r="B67" s="61"/>
      <c r="C67" s="61"/>
      <c r="D67" s="61"/>
      <c r="E67" s="108"/>
      <c r="F67" s="62"/>
      <c r="G67" s="62"/>
      <c r="H67" s="108"/>
      <c r="I67" s="109"/>
      <c r="J67" s="83"/>
      <c r="K67" s="108"/>
      <c r="L67" s="61"/>
      <c r="M67" s="61"/>
    </row>
    <row r="68" spans="1:13" ht="12.75" hidden="1">
      <c r="A68" s="125" t="s">
        <v>313</v>
      </c>
      <c r="B68" s="61"/>
      <c r="C68" s="61"/>
      <c r="D68" s="61"/>
      <c r="E68" s="108"/>
      <c r="F68" s="62"/>
      <c r="G68" s="62"/>
      <c r="H68" s="108"/>
      <c r="I68" s="109"/>
      <c r="J68" s="83"/>
      <c r="K68" s="108"/>
      <c r="L68" s="61"/>
      <c r="M68" s="61"/>
    </row>
    <row r="69" spans="1:13" ht="12.75" hidden="1">
      <c r="A69" s="125" t="s">
        <v>351</v>
      </c>
      <c r="B69" s="61"/>
      <c r="C69" s="61"/>
      <c r="D69" s="61"/>
      <c r="E69" s="108"/>
      <c r="F69" s="62"/>
      <c r="G69" s="62"/>
      <c r="H69" s="108"/>
      <c r="I69" s="109"/>
      <c r="J69" s="83"/>
      <c r="K69" s="108"/>
      <c r="L69" s="61"/>
      <c r="M69" s="61"/>
    </row>
    <row r="70" spans="1:13" ht="12.75" hidden="1">
      <c r="A70" s="125" t="s">
        <v>352</v>
      </c>
      <c r="B70" s="61"/>
      <c r="C70" s="61"/>
      <c r="D70" s="61"/>
      <c r="E70" s="108"/>
      <c r="F70" s="62"/>
      <c r="G70" s="62"/>
      <c r="H70" s="108"/>
      <c r="I70" s="109"/>
      <c r="J70" s="83"/>
      <c r="K70" s="108"/>
      <c r="L70" s="61"/>
      <c r="M70" s="61"/>
    </row>
    <row r="71" spans="1:5" ht="12.75" hidden="1">
      <c r="A71" s="125" t="s">
        <v>353</v>
      </c>
      <c r="B71" s="61"/>
      <c r="C71" s="61"/>
      <c r="D71" s="61"/>
      <c r="E71" s="108"/>
    </row>
  </sheetData>
  <sheetProtection password="CF7A" sheet="1" objects="1" scenarios="1" selectLockedCells="1" selectUnlockedCells="1"/>
  <printOptions/>
  <pageMargins left="0.75" right="0.75" top="0.46" bottom="0.2" header="0.5" footer="0.5"/>
  <pageSetup fitToHeight="1" fitToWidth="1" horizontalDpi="1200" verticalDpi="12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207"/>
  <sheetViews>
    <sheetView workbookViewId="0" topLeftCell="A1">
      <selection activeCell="D7" sqref="D7"/>
    </sheetView>
  </sheetViews>
  <sheetFormatPr defaultColWidth="9.140625" defaultRowHeight="12.75"/>
  <cols>
    <col min="1" max="1" width="5.00390625" style="10" customWidth="1"/>
    <col min="2" max="2" width="6.140625" style="13" customWidth="1"/>
    <col min="7" max="7" width="12.421875" style="0" customWidth="1"/>
    <col min="8" max="8" width="1.7109375" style="0" customWidth="1"/>
    <col min="9" max="9" width="15.140625" style="0" bestFit="1" customWidth="1"/>
    <col min="10" max="10" width="1.7109375" style="8" customWidth="1"/>
    <col min="11" max="11" width="12.7109375" style="0" customWidth="1"/>
    <col min="12" max="12" width="15.140625" style="0" bestFit="1" customWidth="1"/>
    <col min="14" max="15" width="0" style="0" hidden="1" customWidth="1"/>
  </cols>
  <sheetData>
    <row r="1" spans="1:12" ht="12.75">
      <c r="A1" s="154" t="s">
        <v>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2.75">
      <c r="A2" s="155" t="s">
        <v>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6"/>
      <c r="K3" s="2"/>
    </row>
    <row r="4" spans="1:12" ht="12.75">
      <c r="A4" s="154" t="s">
        <v>39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6"/>
      <c r="K5" s="2"/>
    </row>
    <row r="6" spans="1:12" ht="12.75">
      <c r="A6" s="154" t="s">
        <v>368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6"/>
      <c r="K7" s="2"/>
    </row>
    <row r="8" spans="1:12" ht="12.75">
      <c r="A8" s="2"/>
      <c r="B8" s="2"/>
      <c r="C8" s="2"/>
      <c r="D8" s="2"/>
      <c r="E8" s="2"/>
      <c r="F8" s="2"/>
      <c r="G8" s="154" t="s">
        <v>181</v>
      </c>
      <c r="H8" s="154"/>
      <c r="I8" s="154"/>
      <c r="J8" s="6"/>
      <c r="K8" s="154" t="s">
        <v>182</v>
      </c>
      <c r="L8" s="154"/>
    </row>
    <row r="9" spans="1:12" ht="12.75">
      <c r="A9" s="2"/>
      <c r="B9" s="2"/>
      <c r="C9" s="2"/>
      <c r="D9" s="2"/>
      <c r="E9" s="2"/>
      <c r="F9" s="2"/>
      <c r="G9" s="15" t="s">
        <v>224</v>
      </c>
      <c r="H9" s="15"/>
      <c r="I9" s="138" t="s">
        <v>226</v>
      </c>
      <c r="J9" s="6"/>
      <c r="K9" s="15" t="s">
        <v>224</v>
      </c>
      <c r="L9" s="138" t="s">
        <v>226</v>
      </c>
    </row>
    <row r="10" spans="1:12" ht="12.75">
      <c r="A10" s="2"/>
      <c r="B10" s="2"/>
      <c r="C10" s="2"/>
      <c r="D10" s="2"/>
      <c r="E10" s="2"/>
      <c r="F10" s="2"/>
      <c r="G10" s="15" t="s">
        <v>225</v>
      </c>
      <c r="H10" s="15"/>
      <c r="I10" s="138" t="s">
        <v>227</v>
      </c>
      <c r="J10" s="6"/>
      <c r="K10" s="15" t="s">
        <v>228</v>
      </c>
      <c r="L10" s="138" t="s">
        <v>227</v>
      </c>
    </row>
    <row r="11" spans="1:12" ht="12.75">
      <c r="A11" s="2"/>
      <c r="B11" s="2"/>
      <c r="C11" s="2"/>
      <c r="D11" s="2"/>
      <c r="E11" s="2"/>
      <c r="F11" s="2"/>
      <c r="G11" s="15"/>
      <c r="H11" s="15"/>
      <c r="I11" s="138" t="s">
        <v>225</v>
      </c>
      <c r="J11" s="6"/>
      <c r="K11" s="15"/>
      <c r="L11" s="138" t="s">
        <v>211</v>
      </c>
    </row>
    <row r="12" spans="1:15" ht="12.75">
      <c r="A12" s="2"/>
      <c r="B12" s="2"/>
      <c r="C12" s="2"/>
      <c r="D12" s="2"/>
      <c r="E12" s="2"/>
      <c r="F12" s="2"/>
      <c r="G12" s="131" t="s">
        <v>318</v>
      </c>
      <c r="H12" s="2"/>
      <c r="I12" s="147" t="s">
        <v>214</v>
      </c>
      <c r="J12" s="6"/>
      <c r="K12" s="132" t="s">
        <v>318</v>
      </c>
      <c r="L12" s="136" t="s">
        <v>214</v>
      </c>
      <c r="N12" s="132" t="s">
        <v>309</v>
      </c>
      <c r="O12" s="133" t="s">
        <v>200</v>
      </c>
    </row>
    <row r="13" spans="1:15" ht="12.75">
      <c r="A13"/>
      <c r="B13"/>
      <c r="G13" s="6" t="s">
        <v>50</v>
      </c>
      <c r="H13" s="15"/>
      <c r="I13" s="148" t="s">
        <v>50</v>
      </c>
      <c r="J13"/>
      <c r="K13" s="6" t="s">
        <v>50</v>
      </c>
      <c r="L13" s="148" t="s">
        <v>50</v>
      </c>
      <c r="N13" s="6" t="s">
        <v>50</v>
      </c>
      <c r="O13" s="6" t="s">
        <v>50</v>
      </c>
    </row>
    <row r="14" spans="1:14" ht="12.75">
      <c r="A14"/>
      <c r="B14"/>
      <c r="G14" s="16"/>
      <c r="H14" s="3"/>
      <c r="I14" s="16"/>
      <c r="J14" s="16"/>
      <c r="K14" s="16"/>
      <c r="L14" s="61"/>
      <c r="N14" s="16"/>
    </row>
    <row r="15" spans="1:15" ht="12.75">
      <c r="A15" t="s">
        <v>3</v>
      </c>
      <c r="B15"/>
      <c r="G15" s="16">
        <f>K15-N15</f>
        <v>13210</v>
      </c>
      <c r="H15" s="3"/>
      <c r="I15" s="32">
        <f>L15-O15</f>
        <v>16045</v>
      </c>
      <c r="J15" s="16"/>
      <c r="K15" s="16">
        <v>54881</v>
      </c>
      <c r="L15" s="54">
        <v>62153</v>
      </c>
      <c r="N15" s="16">
        <v>41671</v>
      </c>
      <c r="O15" s="32">
        <v>46108</v>
      </c>
    </row>
    <row r="16" spans="1:15" ht="12.75">
      <c r="A16"/>
      <c r="B16"/>
      <c r="G16" s="16"/>
      <c r="H16" s="3"/>
      <c r="I16" s="16"/>
      <c r="J16" s="16"/>
      <c r="K16" s="16"/>
      <c r="L16" s="32"/>
      <c r="N16" s="16"/>
      <c r="O16" s="32"/>
    </row>
    <row r="17" spans="1:15" ht="12.75">
      <c r="A17" t="s">
        <v>60</v>
      </c>
      <c r="B17"/>
      <c r="G17" s="16">
        <f>K17-N17</f>
        <v>-11719</v>
      </c>
      <c r="H17" s="3"/>
      <c r="I17" s="32">
        <v>-13165</v>
      </c>
      <c r="J17" s="16"/>
      <c r="K17" s="16">
        <v>-47929</v>
      </c>
      <c r="L17" s="32">
        <v>-48044</v>
      </c>
      <c r="N17" s="16">
        <v>-36210</v>
      </c>
      <c r="O17" s="32">
        <v>-35068</v>
      </c>
    </row>
    <row r="18" spans="1:15" ht="6" customHeight="1">
      <c r="A18"/>
      <c r="B18"/>
      <c r="G18" s="20"/>
      <c r="H18" s="3"/>
      <c r="I18" s="20"/>
      <c r="J18" s="16"/>
      <c r="K18" s="20"/>
      <c r="L18" s="55"/>
      <c r="N18" s="20"/>
      <c r="O18" s="55"/>
    </row>
    <row r="19" spans="1:15" ht="18" customHeight="1">
      <c r="A19" t="s">
        <v>61</v>
      </c>
      <c r="B19"/>
      <c r="G19" s="16">
        <f>SUM(G15:G18)</f>
        <v>1491</v>
      </c>
      <c r="H19" s="3"/>
      <c r="I19" s="16">
        <f>SUM(I15:I18)</f>
        <v>2880</v>
      </c>
      <c r="J19" s="16"/>
      <c r="K19" s="16">
        <f>SUM(K15:K18)</f>
        <v>6952</v>
      </c>
      <c r="L19" s="16">
        <f>SUM(L15:L18)</f>
        <v>14109</v>
      </c>
      <c r="N19" s="16">
        <f>SUM(N15:N18)</f>
        <v>5461</v>
      </c>
      <c r="O19" s="16">
        <f>SUM(O15:O18)</f>
        <v>11040</v>
      </c>
    </row>
    <row r="20" spans="1:14" ht="12.75">
      <c r="A20"/>
      <c r="B20"/>
      <c r="G20" s="16"/>
      <c r="H20" s="3"/>
      <c r="I20" s="16"/>
      <c r="J20" s="16"/>
      <c r="K20" s="16"/>
      <c r="N20" s="16"/>
    </row>
    <row r="21" spans="1:15" ht="12.75">
      <c r="A21" t="s">
        <v>236</v>
      </c>
      <c r="B21"/>
      <c r="G21" s="16">
        <f>K21-N21</f>
        <v>3</v>
      </c>
      <c r="H21" s="3"/>
      <c r="I21" s="32">
        <v>-17</v>
      </c>
      <c r="J21" s="16"/>
      <c r="K21" s="16">
        <v>446</v>
      </c>
      <c r="L21" s="32">
        <v>472</v>
      </c>
      <c r="N21" s="16">
        <v>443</v>
      </c>
      <c r="O21" s="32">
        <v>551</v>
      </c>
    </row>
    <row r="22" spans="1:15" ht="6" customHeight="1">
      <c r="A22"/>
      <c r="B22"/>
      <c r="G22" s="20"/>
      <c r="H22" s="3"/>
      <c r="I22" s="20"/>
      <c r="J22" s="16"/>
      <c r="K22" s="20"/>
      <c r="L22" s="55"/>
      <c r="N22" s="20"/>
      <c r="O22" s="55"/>
    </row>
    <row r="23" spans="1:15" ht="18" customHeight="1">
      <c r="A23"/>
      <c r="B23"/>
      <c r="G23" s="16">
        <f>SUM(G19:G21)</f>
        <v>1494</v>
      </c>
      <c r="H23" s="3"/>
      <c r="I23" s="16">
        <f>SUM(I19:I21)</f>
        <v>2863</v>
      </c>
      <c r="J23" s="16"/>
      <c r="K23" s="16">
        <f>SUM(K19:K21)</f>
        <v>7398</v>
      </c>
      <c r="L23" s="16">
        <f>SUM(L19:L21)</f>
        <v>14581</v>
      </c>
      <c r="N23" s="16">
        <f>SUM(N19:N21)</f>
        <v>5904</v>
      </c>
      <c r="O23" s="16">
        <f>SUM(O19:O21)</f>
        <v>11591</v>
      </c>
    </row>
    <row r="24" spans="1:15" ht="12.75">
      <c r="A24"/>
      <c r="B24"/>
      <c r="G24" s="16"/>
      <c r="H24" s="3"/>
      <c r="I24" s="16"/>
      <c r="J24" s="16"/>
      <c r="K24" s="16"/>
      <c r="L24" s="32"/>
      <c r="N24" s="16"/>
      <c r="O24" s="32"/>
    </row>
    <row r="25" spans="1:15" ht="12.75">
      <c r="A25" t="s">
        <v>62</v>
      </c>
      <c r="B25"/>
      <c r="G25" s="16">
        <f>K25-N25</f>
        <v>-520</v>
      </c>
      <c r="H25" s="3"/>
      <c r="I25" s="32">
        <v>-811</v>
      </c>
      <c r="J25" s="16"/>
      <c r="K25" s="16">
        <v>-1789</v>
      </c>
      <c r="L25" s="32">
        <v>-2187</v>
      </c>
      <c r="N25" s="16">
        <v>-1269</v>
      </c>
      <c r="O25" s="32">
        <v>-1159</v>
      </c>
    </row>
    <row r="26" spans="1:14" ht="12.75">
      <c r="A26"/>
      <c r="B26"/>
      <c r="G26" s="16"/>
      <c r="H26" s="3"/>
      <c r="I26" s="16"/>
      <c r="J26" s="16"/>
      <c r="K26" s="16"/>
      <c r="N26" s="16"/>
    </row>
    <row r="27" spans="1:15" ht="12.75">
      <c r="A27" t="s">
        <v>63</v>
      </c>
      <c r="B27"/>
      <c r="G27" s="16">
        <f>K27-N27</f>
        <v>-2972</v>
      </c>
      <c r="H27" s="3"/>
      <c r="I27" s="32">
        <v>-2119</v>
      </c>
      <c r="J27" s="16"/>
      <c r="K27" s="16">
        <v>-11249</v>
      </c>
      <c r="L27" s="32">
        <f>-193-10276</f>
        <v>-10469</v>
      </c>
      <c r="N27" s="16">
        <v>-8277</v>
      </c>
      <c r="O27" s="32">
        <v>-8317</v>
      </c>
    </row>
    <row r="28" spans="1:15" ht="6.75" customHeight="1">
      <c r="A28"/>
      <c r="B28"/>
      <c r="G28" s="20"/>
      <c r="H28" s="3"/>
      <c r="I28" s="20"/>
      <c r="J28" s="16"/>
      <c r="K28" s="20"/>
      <c r="L28" s="55"/>
      <c r="N28" s="20"/>
      <c r="O28" s="55"/>
    </row>
    <row r="29" spans="1:15" ht="18" customHeight="1">
      <c r="A29" t="s">
        <v>237</v>
      </c>
      <c r="B29"/>
      <c r="G29" s="16">
        <f>SUM(G23:G27)</f>
        <v>-1998</v>
      </c>
      <c r="H29" s="3"/>
      <c r="I29" s="16">
        <f>SUM(I23:I27)</f>
        <v>-67</v>
      </c>
      <c r="J29" s="16"/>
      <c r="K29" s="16">
        <f>SUM(K23:K27)</f>
        <v>-5640</v>
      </c>
      <c r="L29" s="16">
        <f>SUM(L23:L27)</f>
        <v>1925</v>
      </c>
      <c r="N29" s="16">
        <f>SUM(N23:N27)</f>
        <v>-3642</v>
      </c>
      <c r="O29" s="16">
        <f>SUM(O23:O27)</f>
        <v>2115</v>
      </c>
    </row>
    <row r="30" spans="1:15" ht="12.75" customHeight="1">
      <c r="A30"/>
      <c r="B30"/>
      <c r="G30" s="16"/>
      <c r="H30" s="3"/>
      <c r="I30" s="16"/>
      <c r="J30" s="16"/>
      <c r="K30" s="16"/>
      <c r="L30" s="32"/>
      <c r="N30" s="16"/>
      <c r="O30" s="32"/>
    </row>
    <row r="31" spans="1:15" ht="12.75" customHeight="1">
      <c r="A31" t="s">
        <v>64</v>
      </c>
      <c r="B31"/>
      <c r="G31" s="16">
        <f>K31-N31</f>
        <v>-172</v>
      </c>
      <c r="H31" s="3"/>
      <c r="I31" s="32">
        <f>L31-O31</f>
        <v>-243</v>
      </c>
      <c r="J31" s="16"/>
      <c r="K31" s="16">
        <v>-418</v>
      </c>
      <c r="L31" s="32">
        <v>-309</v>
      </c>
      <c r="N31" s="16">
        <v>-246</v>
      </c>
      <c r="O31" s="32">
        <v>-66</v>
      </c>
    </row>
    <row r="32" spans="1:15" ht="4.5" customHeight="1">
      <c r="A32"/>
      <c r="B32"/>
      <c r="G32" s="20"/>
      <c r="H32" s="3"/>
      <c r="I32" s="20"/>
      <c r="J32" s="16"/>
      <c r="K32" s="20"/>
      <c r="L32" s="55"/>
      <c r="N32" s="20"/>
      <c r="O32" s="55"/>
    </row>
    <row r="33" spans="1:15" ht="18" customHeight="1">
      <c r="A33" t="s">
        <v>286</v>
      </c>
      <c r="B33"/>
      <c r="G33" s="16">
        <f>SUM(G29:G32)</f>
        <v>-2170</v>
      </c>
      <c r="H33" s="3"/>
      <c r="I33" s="16">
        <f>SUM(I29:I32)</f>
        <v>-310</v>
      </c>
      <c r="J33" s="16"/>
      <c r="K33" s="16">
        <f>SUM(K29:K32)</f>
        <v>-6058</v>
      </c>
      <c r="L33" s="16">
        <f>SUM(L29:L32)</f>
        <v>1616</v>
      </c>
      <c r="N33" s="16">
        <f>SUM(N29:N32)</f>
        <v>-3888</v>
      </c>
      <c r="O33" s="16">
        <f>SUM(O29:O32)</f>
        <v>2049</v>
      </c>
    </row>
    <row r="34" spans="1:14" ht="12.75" customHeight="1">
      <c r="A34"/>
      <c r="B34"/>
      <c r="G34" s="16"/>
      <c r="H34" s="3"/>
      <c r="I34" s="32"/>
      <c r="J34" s="16"/>
      <c r="K34" s="42"/>
      <c r="N34" s="42"/>
    </row>
    <row r="35" spans="1:15" ht="12.75" customHeight="1">
      <c r="A35" t="s">
        <v>24</v>
      </c>
      <c r="B35"/>
      <c r="G35" s="16">
        <f>K35-N35</f>
        <v>603</v>
      </c>
      <c r="H35" s="3"/>
      <c r="I35" s="32">
        <v>411</v>
      </c>
      <c r="J35" s="16"/>
      <c r="K35" s="16">
        <v>583</v>
      </c>
      <c r="L35" s="32">
        <v>-464</v>
      </c>
      <c r="N35" s="16">
        <v>-20</v>
      </c>
      <c r="O35" s="32">
        <v>-897</v>
      </c>
    </row>
    <row r="36" spans="1:15" ht="6" customHeight="1">
      <c r="A36"/>
      <c r="B36"/>
      <c r="G36" s="20"/>
      <c r="H36" s="3"/>
      <c r="I36" s="20"/>
      <c r="J36" s="16"/>
      <c r="K36" s="20"/>
      <c r="L36" s="55"/>
      <c r="N36" s="20"/>
      <c r="O36" s="55"/>
    </row>
    <row r="37" spans="1:15" ht="18" customHeight="1">
      <c r="A37" t="s">
        <v>287</v>
      </c>
      <c r="B37"/>
      <c r="G37" s="16">
        <f>SUM(G33:G36)</f>
        <v>-1567</v>
      </c>
      <c r="H37" s="3"/>
      <c r="I37" s="16">
        <f>SUM(I33:I36)</f>
        <v>101</v>
      </c>
      <c r="J37" s="16"/>
      <c r="K37" s="16">
        <f>SUM(K33:K36)</f>
        <v>-5475</v>
      </c>
      <c r="L37" s="16">
        <f>SUM(L33:L36)</f>
        <v>1152</v>
      </c>
      <c r="N37" s="16">
        <f>SUM(N33:N36)</f>
        <v>-3908</v>
      </c>
      <c r="O37" s="16">
        <f>SUM(O33:O36)</f>
        <v>1152</v>
      </c>
    </row>
    <row r="38" spans="1:14" ht="12.75" customHeight="1">
      <c r="A38"/>
      <c r="B38"/>
      <c r="G38" s="16"/>
      <c r="H38" s="3"/>
      <c r="I38" s="16"/>
      <c r="J38" s="16"/>
      <c r="K38" s="16"/>
      <c r="N38" s="16"/>
    </row>
    <row r="39" spans="1:15" ht="12.75" customHeight="1">
      <c r="A39" t="s">
        <v>299</v>
      </c>
      <c r="B39"/>
      <c r="G39" s="16">
        <f>K39-N39</f>
        <v>0</v>
      </c>
      <c r="H39" s="3"/>
      <c r="I39" s="32">
        <v>0</v>
      </c>
      <c r="J39" s="16"/>
      <c r="K39" s="56">
        <v>344</v>
      </c>
      <c r="L39" s="32">
        <v>8</v>
      </c>
      <c r="N39" s="56">
        <v>344</v>
      </c>
      <c r="O39" s="32">
        <v>72</v>
      </c>
    </row>
    <row r="40" spans="1:14" ht="12.75" customHeight="1">
      <c r="A40"/>
      <c r="B40"/>
      <c r="G40" s="16"/>
      <c r="H40" s="3"/>
      <c r="I40" s="16"/>
      <c r="J40" s="16"/>
      <c r="K40" s="16"/>
      <c r="N40" s="16"/>
    </row>
    <row r="41" spans="1:15" ht="12.75" customHeight="1">
      <c r="A41" t="s">
        <v>65</v>
      </c>
      <c r="B41"/>
      <c r="G41" s="16">
        <f>K41-N41</f>
        <v>0</v>
      </c>
      <c r="H41" s="3"/>
      <c r="I41" s="32">
        <v>-41</v>
      </c>
      <c r="J41" s="16"/>
      <c r="K41" s="16">
        <v>0</v>
      </c>
      <c r="L41" s="32">
        <v>298</v>
      </c>
      <c r="N41" s="16">
        <v>0</v>
      </c>
      <c r="O41" s="32">
        <v>275</v>
      </c>
    </row>
    <row r="42" spans="1:15" ht="6" customHeight="1">
      <c r="A42"/>
      <c r="B42"/>
      <c r="G42" s="20"/>
      <c r="H42" s="3"/>
      <c r="I42" s="20"/>
      <c r="J42" s="16"/>
      <c r="K42" s="16"/>
      <c r="L42" s="55"/>
      <c r="N42" s="16"/>
      <c r="O42" s="55"/>
    </row>
    <row r="43" spans="1:15" ht="18" customHeight="1" thickBot="1">
      <c r="A43" t="s">
        <v>254</v>
      </c>
      <c r="B43"/>
      <c r="G43" s="60">
        <f>SUM(G37:G42)</f>
        <v>-1567</v>
      </c>
      <c r="H43" s="62"/>
      <c r="I43" s="60">
        <f>SUM(I37:I42)</f>
        <v>60</v>
      </c>
      <c r="J43" s="56"/>
      <c r="K43" s="60">
        <f>SUM(K37:K42)</f>
        <v>-5131</v>
      </c>
      <c r="L43" s="60">
        <f>SUM(L37:L42)</f>
        <v>1458</v>
      </c>
      <c r="N43" s="60">
        <f>SUM(N37:N42)</f>
        <v>-3564</v>
      </c>
      <c r="O43" s="60">
        <f>SUM(O37:O42)</f>
        <v>1499</v>
      </c>
    </row>
    <row r="44" spans="1:15" ht="12.75" customHeight="1" thickTop="1">
      <c r="A44"/>
      <c r="B44"/>
      <c r="G44" s="56"/>
      <c r="H44" s="62"/>
      <c r="I44" s="56"/>
      <c r="J44" s="56"/>
      <c r="K44" s="56"/>
      <c r="L44" s="61"/>
      <c r="N44" s="56"/>
      <c r="O44" s="61"/>
    </row>
    <row r="45" spans="1:15" ht="12.75">
      <c r="A45" t="s">
        <v>37</v>
      </c>
      <c r="B45"/>
      <c r="G45" s="84">
        <f>(G43/'11'!$J$34)*100</f>
        <v>-3.897719075690869</v>
      </c>
      <c r="H45" s="62"/>
      <c r="I45" s="84">
        <v>0.15</v>
      </c>
      <c r="J45" s="84"/>
      <c r="K45" s="84">
        <f>(K43/'11'!$L$34)*100</f>
        <v>-12.762729149565951</v>
      </c>
      <c r="L45" s="96">
        <v>3.78</v>
      </c>
      <c r="N45" s="84">
        <f>(N43/'11'!$L$34)*100</f>
        <v>-8.865010073875084</v>
      </c>
      <c r="O45" s="96">
        <v>3.74</v>
      </c>
    </row>
    <row r="46" spans="2:15" ht="6" customHeight="1" thickBot="1">
      <c r="B46"/>
      <c r="G46" s="58"/>
      <c r="H46" s="61"/>
      <c r="I46" s="97"/>
      <c r="J46" s="56"/>
      <c r="K46" s="58"/>
      <c r="L46" s="97"/>
      <c r="N46" s="58"/>
      <c r="O46" s="97"/>
    </row>
    <row r="47" spans="1:15" ht="13.5" thickTop="1">
      <c r="A47"/>
      <c r="B47"/>
      <c r="G47" s="56"/>
      <c r="H47" s="61"/>
      <c r="I47" s="95"/>
      <c r="J47" s="56"/>
      <c r="K47" s="56"/>
      <c r="L47" s="95"/>
      <c r="N47" s="56"/>
      <c r="O47" s="95"/>
    </row>
    <row r="48" spans="1:15" ht="12.75">
      <c r="A48" t="s">
        <v>38</v>
      </c>
      <c r="B48"/>
      <c r="G48" s="84">
        <v>0</v>
      </c>
      <c r="H48" s="61"/>
      <c r="I48" s="96">
        <v>0</v>
      </c>
      <c r="J48" s="84"/>
      <c r="K48" s="84">
        <v>0</v>
      </c>
      <c r="L48" s="96">
        <v>0</v>
      </c>
      <c r="N48" s="84">
        <v>0</v>
      </c>
      <c r="O48" s="96">
        <v>3.73</v>
      </c>
    </row>
    <row r="49" spans="2:15" ht="6" customHeight="1" thickBot="1">
      <c r="B49"/>
      <c r="G49" s="58"/>
      <c r="H49" s="61"/>
      <c r="I49" s="58"/>
      <c r="J49" s="56"/>
      <c r="K49" s="58"/>
      <c r="L49" s="63"/>
      <c r="N49" s="58"/>
      <c r="O49" s="63"/>
    </row>
    <row r="50" spans="1:14" ht="13.5" thickTop="1">
      <c r="A50"/>
      <c r="B50"/>
      <c r="G50" s="61"/>
      <c r="H50" s="61"/>
      <c r="I50" s="59"/>
      <c r="J50" s="56"/>
      <c r="K50" s="59"/>
      <c r="L50" s="61"/>
      <c r="N50" s="64"/>
    </row>
    <row r="51" spans="1:11" ht="12.75">
      <c r="A51"/>
      <c r="B51"/>
      <c r="I51" s="19"/>
      <c r="J51" s="16"/>
      <c r="K51" s="19"/>
    </row>
    <row r="52" spans="1:10" ht="12.75">
      <c r="A52" s="18" t="s">
        <v>199</v>
      </c>
      <c r="B52"/>
      <c r="G52" s="3"/>
      <c r="H52" s="32"/>
      <c r="I52" s="16"/>
      <c r="J52" s="16"/>
    </row>
    <row r="53" spans="1:10" ht="12.75">
      <c r="A53" t="s">
        <v>238</v>
      </c>
      <c r="B53"/>
      <c r="G53" s="3"/>
      <c r="H53" s="32"/>
      <c r="I53" s="16"/>
      <c r="J53" s="16"/>
    </row>
    <row r="54" spans="1:11" ht="12.75">
      <c r="A54"/>
      <c r="B54"/>
      <c r="I54" s="19"/>
      <c r="J54" s="16"/>
      <c r="K54" s="19"/>
    </row>
    <row r="55" spans="1:11" ht="12.75">
      <c r="A55" s="18"/>
      <c r="B55"/>
      <c r="I55" s="16"/>
      <c r="J55" s="16"/>
      <c r="K55" s="16"/>
    </row>
    <row r="56" spans="1:11" ht="12.75">
      <c r="A56"/>
      <c r="B56"/>
      <c r="I56" s="16"/>
      <c r="J56" s="16"/>
      <c r="K56" s="16"/>
    </row>
    <row r="57" spans="1:11" ht="12.75">
      <c r="A57"/>
      <c r="B57"/>
      <c r="I57" s="16"/>
      <c r="J57" s="16"/>
      <c r="K57" s="16"/>
    </row>
    <row r="58" spans="1:11" ht="12.75">
      <c r="A58"/>
      <c r="B58"/>
      <c r="I58" s="16"/>
      <c r="J58" s="16"/>
      <c r="K58" s="16"/>
    </row>
    <row r="59" spans="1:11" ht="12.75">
      <c r="A59"/>
      <c r="B59"/>
      <c r="I59" s="16"/>
      <c r="J59" s="16"/>
      <c r="K59" s="16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9"/>
      <c r="J60" s="19"/>
      <c r="K60" s="19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9"/>
      <c r="J61" s="19"/>
      <c r="K61" s="19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9"/>
      <c r="J62" s="19"/>
      <c r="K62" s="19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9"/>
      <c r="J63" s="19"/>
      <c r="K63" s="19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9"/>
      <c r="J64" s="19"/>
      <c r="K64" s="19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9"/>
      <c r="J65" s="19"/>
      <c r="K65" s="19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9"/>
      <c r="J66" s="19"/>
      <c r="K66" s="19"/>
    </row>
    <row r="67" spans="1:11" ht="12.75">
      <c r="A67" s="18"/>
      <c r="B67" s="18"/>
      <c r="C67" s="18"/>
      <c r="D67" s="18"/>
      <c r="E67" s="18"/>
      <c r="F67" s="18"/>
      <c r="G67" s="18"/>
      <c r="H67" s="18"/>
      <c r="I67" s="19"/>
      <c r="J67" s="19"/>
      <c r="K67" s="19"/>
    </row>
    <row r="68" spans="1:11" ht="12.75">
      <c r="A68"/>
      <c r="B68"/>
      <c r="I68" s="16"/>
      <c r="J68" s="16"/>
      <c r="K68" s="16"/>
    </row>
    <row r="69" spans="1:11" ht="12.75">
      <c r="A69"/>
      <c r="B69"/>
      <c r="I69" s="16"/>
      <c r="J69" s="16"/>
      <c r="K69" s="16"/>
    </row>
    <row r="70" spans="1:11" ht="12.75">
      <c r="A70"/>
      <c r="B70"/>
      <c r="I70" s="16"/>
      <c r="J70" s="16"/>
      <c r="K70" s="16"/>
    </row>
    <row r="71" spans="1:11" ht="12.75">
      <c r="A71"/>
      <c r="B71"/>
      <c r="I71" s="16"/>
      <c r="J71" s="16"/>
      <c r="K71" s="16"/>
    </row>
    <row r="72" spans="1:11" ht="12.75">
      <c r="A72"/>
      <c r="B72"/>
      <c r="I72" s="16"/>
      <c r="J72" s="16"/>
      <c r="K72" s="16"/>
    </row>
    <row r="73" spans="9:11" ht="12.75">
      <c r="I73" s="16"/>
      <c r="J73" s="16"/>
      <c r="K73" s="16"/>
    </row>
    <row r="74" spans="9:11" ht="12.75">
      <c r="I74" s="16"/>
      <c r="J74" s="16"/>
      <c r="K74" s="16"/>
    </row>
    <row r="75" spans="9:11" ht="12.75">
      <c r="I75" s="16"/>
      <c r="J75" s="16"/>
      <c r="K75" s="16"/>
    </row>
    <row r="76" spans="9:11" ht="12.75">
      <c r="I76" s="16"/>
      <c r="J76" s="16"/>
      <c r="K76" s="16"/>
    </row>
    <row r="77" spans="9:11" ht="12.75">
      <c r="I77" s="16"/>
      <c r="J77" s="16"/>
      <c r="K77" s="16"/>
    </row>
    <row r="78" spans="9:11" ht="12.75">
      <c r="I78" s="16"/>
      <c r="J78" s="16"/>
      <c r="K78" s="16"/>
    </row>
    <row r="79" spans="9:11" ht="12.75">
      <c r="I79" s="16"/>
      <c r="J79" s="16"/>
      <c r="K79" s="16"/>
    </row>
    <row r="80" spans="9:11" ht="12.75">
      <c r="I80" s="16"/>
      <c r="J80" s="16"/>
      <c r="K80" s="16"/>
    </row>
    <row r="81" spans="9:11" ht="12.75">
      <c r="I81" s="16"/>
      <c r="J81" s="16"/>
      <c r="K81" s="16"/>
    </row>
    <row r="82" spans="9:11" ht="12.75">
      <c r="I82" s="16"/>
      <c r="J82" s="16"/>
      <c r="K82" s="16"/>
    </row>
    <row r="83" spans="9:11" ht="12.75">
      <c r="I83" s="16"/>
      <c r="J83" s="16"/>
      <c r="K83" s="16"/>
    </row>
    <row r="84" spans="9:11" ht="12.75">
      <c r="I84" s="16"/>
      <c r="J84" s="16"/>
      <c r="K84" s="16"/>
    </row>
    <row r="85" spans="9:11" ht="12.75">
      <c r="I85" s="16"/>
      <c r="J85" s="16"/>
      <c r="K85" s="16"/>
    </row>
    <row r="86" spans="9:11" ht="12.75">
      <c r="I86" s="16"/>
      <c r="J86" s="16"/>
      <c r="K86" s="16"/>
    </row>
    <row r="87" spans="9:11" ht="12.75">
      <c r="I87" s="16"/>
      <c r="J87" s="16"/>
      <c r="K87" s="16"/>
    </row>
    <row r="88" spans="9:11" ht="12.75">
      <c r="I88" s="16"/>
      <c r="J88" s="16"/>
      <c r="K88" s="16"/>
    </row>
    <row r="89" spans="9:11" ht="12.75">
      <c r="I89" s="16"/>
      <c r="J89" s="16"/>
      <c r="K89" s="16"/>
    </row>
    <row r="90" spans="9:11" ht="12.75">
      <c r="I90" s="16"/>
      <c r="J90" s="16"/>
      <c r="K90" s="16"/>
    </row>
    <row r="91" spans="9:11" ht="12.75">
      <c r="I91" s="16"/>
      <c r="J91" s="16"/>
      <c r="K91" s="16"/>
    </row>
    <row r="92" spans="9:11" ht="12.75">
      <c r="I92" s="16"/>
      <c r="J92" s="16"/>
      <c r="K92" s="16"/>
    </row>
    <row r="93" spans="9:11" ht="12.75">
      <c r="I93" s="16"/>
      <c r="J93" s="16"/>
      <c r="K93" s="16"/>
    </row>
    <row r="94" spans="9:11" ht="12.75">
      <c r="I94" s="16"/>
      <c r="J94" s="16"/>
      <c r="K94" s="16"/>
    </row>
    <row r="95" spans="9:11" ht="12.75">
      <c r="I95" s="16"/>
      <c r="J95" s="16"/>
      <c r="K95" s="16"/>
    </row>
    <row r="96" spans="9:11" ht="12.75">
      <c r="I96" s="16"/>
      <c r="J96" s="16"/>
      <c r="K96" s="16"/>
    </row>
    <row r="97" spans="9:11" ht="12.75">
      <c r="I97" s="16"/>
      <c r="J97" s="16"/>
      <c r="K97" s="16"/>
    </row>
    <row r="98" spans="9:11" ht="12.75">
      <c r="I98" s="16"/>
      <c r="J98" s="16"/>
      <c r="K98" s="16"/>
    </row>
    <row r="99" spans="9:11" ht="12.75">
      <c r="I99" s="16"/>
      <c r="J99" s="16"/>
      <c r="K99" s="16"/>
    </row>
    <row r="100" spans="9:11" ht="12.75">
      <c r="I100" s="16"/>
      <c r="J100" s="16"/>
      <c r="K100" s="16"/>
    </row>
    <row r="101" spans="9:11" ht="12.75">
      <c r="I101" s="16"/>
      <c r="J101" s="16"/>
      <c r="K101" s="16"/>
    </row>
    <row r="102" spans="9:11" ht="12.75">
      <c r="I102" s="16"/>
      <c r="J102" s="16"/>
      <c r="K102" s="16"/>
    </row>
    <row r="103" spans="9:11" ht="12.75">
      <c r="I103" s="16"/>
      <c r="J103" s="16"/>
      <c r="K103" s="16"/>
    </row>
    <row r="104" spans="9:11" ht="12.75">
      <c r="I104" s="16"/>
      <c r="J104" s="16"/>
      <c r="K104" s="16"/>
    </row>
    <row r="105" spans="9:11" ht="12.75">
      <c r="I105" s="16"/>
      <c r="J105" s="16"/>
      <c r="K105" s="16"/>
    </row>
    <row r="106" spans="9:11" ht="12.75">
      <c r="I106" s="16"/>
      <c r="J106" s="16"/>
      <c r="K106" s="16"/>
    </row>
    <row r="107" spans="9:11" ht="12.75">
      <c r="I107" s="16"/>
      <c r="J107" s="16"/>
      <c r="K107" s="16"/>
    </row>
    <row r="108" spans="9:11" ht="12.75">
      <c r="I108" s="16"/>
      <c r="J108" s="16"/>
      <c r="K108" s="16"/>
    </row>
    <row r="109" spans="9:11" ht="12.75">
      <c r="I109" s="16"/>
      <c r="J109" s="16"/>
      <c r="K109" s="16"/>
    </row>
    <row r="110" spans="9:11" ht="12.75">
      <c r="I110" s="16"/>
      <c r="J110" s="16"/>
      <c r="K110" s="16"/>
    </row>
    <row r="111" spans="9:11" ht="12.75">
      <c r="I111" s="16"/>
      <c r="J111" s="16"/>
      <c r="K111" s="16"/>
    </row>
    <row r="112" spans="9:11" ht="12.75">
      <c r="I112" s="16"/>
      <c r="J112" s="16"/>
      <c r="K112" s="16"/>
    </row>
    <row r="113" spans="9:11" ht="12.75">
      <c r="I113" s="16"/>
      <c r="J113" s="16"/>
      <c r="K113" s="16"/>
    </row>
    <row r="114" spans="9:11" ht="12.75">
      <c r="I114" s="16"/>
      <c r="J114" s="16"/>
      <c r="K114" s="16"/>
    </row>
    <row r="115" spans="9:11" ht="12.75">
      <c r="I115" s="16"/>
      <c r="J115" s="16"/>
      <c r="K115" s="16"/>
    </row>
    <row r="116" spans="9:11" ht="12.75">
      <c r="I116" s="16"/>
      <c r="J116" s="16"/>
      <c r="K116" s="16"/>
    </row>
    <row r="117" spans="9:11" ht="12.75">
      <c r="I117" s="16"/>
      <c r="J117" s="16"/>
      <c r="K117" s="16"/>
    </row>
    <row r="118" spans="9:11" ht="12.75">
      <c r="I118" s="16"/>
      <c r="J118" s="16"/>
      <c r="K118" s="16"/>
    </row>
    <row r="119" spans="9:11" ht="12.75">
      <c r="I119" s="16"/>
      <c r="J119" s="16"/>
      <c r="K119" s="16"/>
    </row>
    <row r="120" spans="9:11" ht="12.75">
      <c r="I120" s="16"/>
      <c r="J120" s="16"/>
      <c r="K120" s="16"/>
    </row>
    <row r="121" spans="9:11" ht="12.75">
      <c r="I121" s="16"/>
      <c r="J121" s="16"/>
      <c r="K121" s="16"/>
    </row>
    <row r="122" spans="9:11" ht="12.75">
      <c r="I122" s="16"/>
      <c r="J122" s="16"/>
      <c r="K122" s="16"/>
    </row>
    <row r="123" spans="9:11" ht="12.75">
      <c r="I123" s="16"/>
      <c r="J123" s="16"/>
      <c r="K123" s="16"/>
    </row>
    <row r="124" spans="9:11" ht="12.75">
      <c r="I124" s="16"/>
      <c r="J124" s="16"/>
      <c r="K124" s="16"/>
    </row>
    <row r="125" spans="9:11" ht="12.75">
      <c r="I125" s="16"/>
      <c r="J125" s="16"/>
      <c r="K125" s="16"/>
    </row>
    <row r="126" spans="9:11" ht="12.75">
      <c r="I126" s="16"/>
      <c r="J126" s="16"/>
      <c r="K126" s="16"/>
    </row>
    <row r="127" spans="9:11" ht="12.75">
      <c r="I127" s="16"/>
      <c r="J127" s="16"/>
      <c r="K127" s="16"/>
    </row>
    <row r="128" spans="9:11" ht="12.75">
      <c r="I128" s="16"/>
      <c r="J128" s="16"/>
      <c r="K128" s="16"/>
    </row>
    <row r="129" spans="9:11" ht="12.75">
      <c r="I129" s="16"/>
      <c r="J129" s="16"/>
      <c r="K129" s="16"/>
    </row>
    <row r="130" spans="9:11" ht="12.75">
      <c r="I130" s="16"/>
      <c r="J130" s="16"/>
      <c r="K130" s="16"/>
    </row>
    <row r="131" spans="9:11" ht="12.75">
      <c r="I131" s="16"/>
      <c r="J131" s="16"/>
      <c r="K131" s="16"/>
    </row>
    <row r="132" spans="9:11" ht="12.75">
      <c r="I132" s="16"/>
      <c r="J132" s="16"/>
      <c r="K132" s="16"/>
    </row>
    <row r="133" spans="9:11" ht="12.75">
      <c r="I133" s="16"/>
      <c r="J133" s="16"/>
      <c r="K133" s="16"/>
    </row>
    <row r="134" spans="9:11" ht="12.75">
      <c r="I134" s="16"/>
      <c r="J134" s="16"/>
      <c r="K134" s="16"/>
    </row>
    <row r="135" spans="9:11" ht="12.75">
      <c r="I135" s="16"/>
      <c r="J135" s="16"/>
      <c r="K135" s="16"/>
    </row>
    <row r="136" spans="9:11" ht="12.75">
      <c r="I136" s="16"/>
      <c r="J136" s="16"/>
      <c r="K136" s="16"/>
    </row>
    <row r="137" spans="9:11" ht="12.75">
      <c r="I137" s="16"/>
      <c r="J137" s="16"/>
      <c r="K137" s="16"/>
    </row>
    <row r="138" spans="9:11" ht="12.75">
      <c r="I138" s="16"/>
      <c r="J138" s="16"/>
      <c r="K138" s="16"/>
    </row>
    <row r="139" spans="9:11" ht="12.75">
      <c r="I139" s="16"/>
      <c r="J139" s="16"/>
      <c r="K139" s="16"/>
    </row>
    <row r="140" spans="9:11" ht="12.75">
      <c r="I140" s="16"/>
      <c r="J140" s="16"/>
      <c r="K140" s="16"/>
    </row>
    <row r="141" spans="9:11" ht="12.75">
      <c r="I141" s="16"/>
      <c r="J141" s="16"/>
      <c r="K141" s="16"/>
    </row>
    <row r="142" spans="9:11" ht="12.75">
      <c r="I142" s="16"/>
      <c r="J142" s="16"/>
      <c r="K142" s="16"/>
    </row>
    <row r="143" spans="9:11" ht="12.75">
      <c r="I143" s="16"/>
      <c r="J143" s="16"/>
      <c r="K143" s="16"/>
    </row>
    <row r="144" spans="9:11" ht="12.75">
      <c r="I144" s="16"/>
      <c r="J144" s="16"/>
      <c r="K144" s="16"/>
    </row>
    <row r="145" spans="9:11" ht="12.75">
      <c r="I145" s="16"/>
      <c r="J145" s="16"/>
      <c r="K145" s="16"/>
    </row>
    <row r="146" spans="9:11" ht="12.75">
      <c r="I146" s="16"/>
      <c r="J146" s="16"/>
      <c r="K146" s="16"/>
    </row>
    <row r="147" spans="9:11" ht="12.75">
      <c r="I147" s="16"/>
      <c r="J147" s="16"/>
      <c r="K147" s="16"/>
    </row>
    <row r="148" spans="9:11" ht="12.75">
      <c r="I148" s="16"/>
      <c r="J148" s="16"/>
      <c r="K148" s="16"/>
    </row>
    <row r="149" spans="9:11" ht="12.75">
      <c r="I149" s="16"/>
      <c r="J149" s="16"/>
      <c r="K149" s="16"/>
    </row>
    <row r="150" spans="9:11" ht="12.75">
      <c r="I150" s="16"/>
      <c r="J150" s="16"/>
      <c r="K150" s="16"/>
    </row>
    <row r="151" spans="9:11" ht="12.75">
      <c r="I151" s="16"/>
      <c r="J151" s="16"/>
      <c r="K151" s="16"/>
    </row>
    <row r="152" spans="9:11" ht="12.75">
      <c r="I152" s="16"/>
      <c r="J152" s="16"/>
      <c r="K152" s="16"/>
    </row>
    <row r="153" spans="9:11" ht="12.75">
      <c r="I153" s="16"/>
      <c r="J153" s="16"/>
      <c r="K153" s="16"/>
    </row>
    <row r="154" spans="9:11" ht="12.75">
      <c r="I154" s="16"/>
      <c r="J154" s="16"/>
      <c r="K154" s="16"/>
    </row>
    <row r="155" spans="9:11" ht="12.75">
      <c r="I155" s="16"/>
      <c r="J155" s="16"/>
      <c r="K155" s="16"/>
    </row>
    <row r="156" spans="9:11" ht="12.75">
      <c r="I156" s="16"/>
      <c r="J156" s="16"/>
      <c r="K156" s="16"/>
    </row>
    <row r="157" spans="9:11" ht="12.75">
      <c r="I157" s="16"/>
      <c r="J157" s="16"/>
      <c r="K157" s="16"/>
    </row>
    <row r="158" spans="9:11" ht="12.75">
      <c r="I158" s="16"/>
      <c r="J158" s="16"/>
      <c r="K158" s="16"/>
    </row>
    <row r="159" spans="9:11" ht="12.75">
      <c r="I159" s="16"/>
      <c r="J159" s="16"/>
      <c r="K159" s="16"/>
    </row>
    <row r="160" spans="9:11" ht="12.75">
      <c r="I160" s="16"/>
      <c r="J160" s="16"/>
      <c r="K160" s="16"/>
    </row>
    <row r="161" spans="9:11" ht="12.75">
      <c r="I161" s="16"/>
      <c r="J161" s="16"/>
      <c r="K161" s="16"/>
    </row>
    <row r="162" spans="9:11" ht="12.75">
      <c r="I162" s="16"/>
      <c r="J162" s="16"/>
      <c r="K162" s="16"/>
    </row>
    <row r="163" spans="9:11" ht="12.75">
      <c r="I163" s="16"/>
      <c r="J163" s="16"/>
      <c r="K163" s="16"/>
    </row>
    <row r="164" spans="9:11" ht="12.75">
      <c r="I164" s="16"/>
      <c r="J164" s="16"/>
      <c r="K164" s="16"/>
    </row>
    <row r="165" spans="9:11" ht="12.75">
      <c r="I165" s="16"/>
      <c r="J165" s="16"/>
      <c r="K165" s="16"/>
    </row>
    <row r="166" spans="9:11" ht="12.75">
      <c r="I166" s="16"/>
      <c r="J166" s="16"/>
      <c r="K166" s="16"/>
    </row>
    <row r="167" spans="9:11" ht="12.75">
      <c r="I167" s="16"/>
      <c r="J167" s="16"/>
      <c r="K167" s="16"/>
    </row>
    <row r="168" spans="9:11" ht="12.75">
      <c r="I168" s="16"/>
      <c r="J168" s="16"/>
      <c r="K168" s="16"/>
    </row>
    <row r="169" spans="9:11" ht="12.75">
      <c r="I169" s="16"/>
      <c r="J169" s="16"/>
      <c r="K169" s="16"/>
    </row>
    <row r="170" spans="9:11" ht="12.75">
      <c r="I170" s="16"/>
      <c r="J170" s="16"/>
      <c r="K170" s="16"/>
    </row>
    <row r="171" spans="9:11" ht="12.75">
      <c r="I171" s="16"/>
      <c r="J171" s="16"/>
      <c r="K171" s="16"/>
    </row>
    <row r="172" spans="9:11" ht="12.75">
      <c r="I172" s="16"/>
      <c r="J172" s="16"/>
      <c r="K172" s="16"/>
    </row>
    <row r="173" spans="9:11" ht="12.75">
      <c r="I173" s="16"/>
      <c r="J173" s="16"/>
      <c r="K173" s="16"/>
    </row>
    <row r="174" spans="9:11" ht="12.75">
      <c r="I174" s="16"/>
      <c r="J174" s="16"/>
      <c r="K174" s="16"/>
    </row>
    <row r="175" spans="9:11" ht="12.75">
      <c r="I175" s="16"/>
      <c r="J175" s="16"/>
      <c r="K175" s="16"/>
    </row>
    <row r="176" spans="9:11" ht="12.75">
      <c r="I176" s="16"/>
      <c r="J176" s="16"/>
      <c r="K176" s="16"/>
    </row>
    <row r="177" spans="9:11" ht="12.75">
      <c r="I177" s="16"/>
      <c r="J177" s="16"/>
      <c r="K177" s="16"/>
    </row>
    <row r="178" spans="9:11" ht="12.75">
      <c r="I178" s="16"/>
      <c r="J178" s="16"/>
      <c r="K178" s="16"/>
    </row>
    <row r="179" spans="9:11" ht="12.75">
      <c r="I179" s="16"/>
      <c r="J179" s="16"/>
      <c r="K179" s="16"/>
    </row>
    <row r="180" spans="9:11" ht="12.75">
      <c r="I180" s="16"/>
      <c r="J180" s="16"/>
      <c r="K180" s="16"/>
    </row>
    <row r="181" spans="9:11" ht="12.75">
      <c r="I181" s="16"/>
      <c r="J181" s="16"/>
      <c r="K181" s="16"/>
    </row>
    <row r="182" spans="9:11" ht="12.75">
      <c r="I182" s="16"/>
      <c r="J182" s="16"/>
      <c r="K182" s="16"/>
    </row>
    <row r="183" spans="9:11" ht="12.75">
      <c r="I183" s="16"/>
      <c r="J183" s="16"/>
      <c r="K183" s="16"/>
    </row>
    <row r="184" spans="9:11" ht="12.75">
      <c r="I184" s="16"/>
      <c r="J184" s="16"/>
      <c r="K184" s="16"/>
    </row>
    <row r="185" spans="9:11" ht="12.75">
      <c r="I185" s="16"/>
      <c r="J185" s="16"/>
      <c r="K185" s="16"/>
    </row>
    <row r="186" spans="9:11" ht="12.75">
      <c r="I186" s="16"/>
      <c r="J186" s="16"/>
      <c r="K186" s="16"/>
    </row>
    <row r="187" spans="9:11" ht="12.75">
      <c r="I187" s="16"/>
      <c r="J187" s="16"/>
      <c r="K187" s="16"/>
    </row>
    <row r="188" spans="9:11" ht="12.75">
      <c r="I188" s="16"/>
      <c r="J188" s="16"/>
      <c r="K188" s="16"/>
    </row>
    <row r="189" spans="9:11" ht="12.75">
      <c r="I189" s="16"/>
      <c r="J189" s="16"/>
      <c r="K189" s="16"/>
    </row>
    <row r="190" spans="9:11" ht="12.75">
      <c r="I190" s="16"/>
      <c r="J190" s="16"/>
      <c r="K190" s="16"/>
    </row>
    <row r="191" spans="9:11" ht="12.75">
      <c r="I191" s="16"/>
      <c r="J191" s="16"/>
      <c r="K191" s="16"/>
    </row>
    <row r="192" spans="9:11" ht="12.75">
      <c r="I192" s="16"/>
      <c r="J192" s="16"/>
      <c r="K192" s="16"/>
    </row>
    <row r="193" spans="9:11" ht="12.75">
      <c r="I193" s="16"/>
      <c r="J193" s="16"/>
      <c r="K193" s="16"/>
    </row>
    <row r="194" spans="9:11" ht="12.75">
      <c r="I194" s="16"/>
      <c r="J194" s="16"/>
      <c r="K194" s="16"/>
    </row>
    <row r="195" spans="9:11" ht="12.75">
      <c r="I195" s="16"/>
      <c r="J195" s="16"/>
      <c r="K195" s="16"/>
    </row>
    <row r="196" spans="9:11" ht="12.75">
      <c r="I196" s="16"/>
      <c r="J196" s="16"/>
      <c r="K196" s="16"/>
    </row>
    <row r="197" spans="9:11" ht="12.75">
      <c r="I197" s="16"/>
      <c r="J197" s="16"/>
      <c r="K197" s="16"/>
    </row>
    <row r="198" spans="9:11" ht="12.75">
      <c r="I198" s="16"/>
      <c r="J198" s="16"/>
      <c r="K198" s="16"/>
    </row>
    <row r="199" spans="9:11" ht="12.75">
      <c r="I199" s="16"/>
      <c r="J199" s="16"/>
      <c r="K199" s="16"/>
    </row>
    <row r="200" spans="9:11" ht="12.75">
      <c r="I200" s="16"/>
      <c r="J200" s="16"/>
      <c r="K200" s="16"/>
    </row>
    <row r="201" spans="9:11" ht="12.75">
      <c r="I201" s="16"/>
      <c r="J201" s="16"/>
      <c r="K201" s="16"/>
    </row>
    <row r="202" spans="9:11" ht="12.75">
      <c r="I202" s="16"/>
      <c r="J202" s="16"/>
      <c r="K202" s="16"/>
    </row>
    <row r="203" spans="9:11" ht="12.75">
      <c r="I203" s="16"/>
      <c r="J203" s="16"/>
      <c r="K203" s="16"/>
    </row>
    <row r="204" spans="9:11" ht="12.75">
      <c r="I204" s="16"/>
      <c r="J204" s="16"/>
      <c r="K204" s="16"/>
    </row>
    <row r="205" spans="9:11" ht="12.75">
      <c r="I205" s="16"/>
      <c r="J205" s="16"/>
      <c r="K205" s="16"/>
    </row>
    <row r="206" spans="9:11" ht="12.75">
      <c r="I206" s="16"/>
      <c r="J206" s="16"/>
      <c r="K206" s="16"/>
    </row>
    <row r="207" spans="9:11" ht="12.75">
      <c r="I207" s="16"/>
      <c r="J207" s="16"/>
      <c r="K207" s="16"/>
    </row>
  </sheetData>
  <sheetProtection password="CF7A" sheet="1" objects="1" scenarios="1" selectLockedCells="1" selectUnlockedCells="1"/>
  <mergeCells count="6">
    <mergeCell ref="A1:L1"/>
    <mergeCell ref="A2:L2"/>
    <mergeCell ref="K8:L8"/>
    <mergeCell ref="G8:I8"/>
    <mergeCell ref="A4:L4"/>
    <mergeCell ref="A6:L6"/>
  </mergeCells>
  <printOptions/>
  <pageMargins left="0.67" right="0.4" top="1" bottom="0" header="0.5" footer="0.5"/>
  <pageSetup fitToHeight="1" fitToWidth="1" horizontalDpi="300" verticalDpi="300" orientation="portrait" paperSize="9" scale="87" r:id="rId1"/>
  <headerFooter alignWithMargins="0">
    <oddHeader>&amp;LCompany No.
576121-A
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70"/>
  <sheetViews>
    <sheetView tabSelected="1" workbookViewId="0" topLeftCell="A1">
      <selection activeCell="A7" sqref="A7:J7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9.00390625" style="0" customWidth="1"/>
    <col min="8" max="8" width="13.7109375" style="51" bestFit="1" customWidth="1"/>
    <col min="9" max="9" width="1.7109375" style="16" customWidth="1"/>
    <col min="10" max="10" width="12.7109375" style="16" hidden="1" customWidth="1"/>
    <col min="11" max="11" width="15.57421875" style="16" bestFit="1" customWidth="1"/>
  </cols>
  <sheetData>
    <row r="1" spans="1:10" ht="12.75">
      <c r="A1" s="154" t="s">
        <v>20</v>
      </c>
      <c r="B1" s="154"/>
      <c r="C1" s="154"/>
      <c r="D1" s="154"/>
      <c r="E1" s="154"/>
      <c r="F1" s="154"/>
      <c r="G1" s="154"/>
      <c r="H1" s="154"/>
      <c r="I1" s="27"/>
      <c r="J1" s="27"/>
    </row>
    <row r="2" spans="1:10" ht="12.75">
      <c r="A2" s="155" t="s">
        <v>7</v>
      </c>
      <c r="B2" s="155"/>
      <c r="C2" s="155"/>
      <c r="D2" s="155"/>
      <c r="E2" s="155"/>
      <c r="F2" s="155"/>
      <c r="G2" s="155"/>
      <c r="H2" s="155"/>
      <c r="I2" s="27"/>
      <c r="J2" s="27"/>
    </row>
    <row r="3" spans="1:10" ht="12.75">
      <c r="A3" s="17"/>
      <c r="B3" s="17"/>
      <c r="C3" s="2"/>
      <c r="D3" s="2"/>
      <c r="E3" s="2"/>
      <c r="F3" s="2"/>
      <c r="G3" s="2"/>
      <c r="H3" s="52"/>
      <c r="I3" s="27"/>
      <c r="J3" s="27"/>
    </row>
    <row r="4" spans="1:10" ht="12.75">
      <c r="A4" s="37"/>
      <c r="B4" s="17"/>
      <c r="C4" s="2"/>
      <c r="D4" s="2"/>
      <c r="E4" s="2"/>
      <c r="F4" s="2"/>
      <c r="G4" s="2"/>
      <c r="H4" s="52"/>
      <c r="I4" s="27"/>
      <c r="J4" s="27"/>
    </row>
    <row r="5" spans="1:10" ht="12.75">
      <c r="A5" s="2"/>
      <c r="B5" s="2"/>
      <c r="C5" s="2"/>
      <c r="D5" s="2"/>
      <c r="E5" s="2"/>
      <c r="F5" s="2"/>
      <c r="G5" s="2"/>
      <c r="H5" s="52"/>
      <c r="I5" s="27"/>
      <c r="J5" s="27"/>
    </row>
    <row r="6" spans="1:10" ht="12.75">
      <c r="A6" s="154" t="s">
        <v>41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ht="12.75">
      <c r="A7" s="154" t="s">
        <v>369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ht="12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1" ht="12.75" customHeight="1">
      <c r="A9" s="2"/>
      <c r="B9" s="2"/>
      <c r="C9" s="2"/>
      <c r="D9" s="2"/>
      <c r="E9" s="2"/>
      <c r="F9" s="2"/>
      <c r="G9" s="2"/>
      <c r="H9" s="39" t="s">
        <v>162</v>
      </c>
      <c r="I9" s="27"/>
      <c r="J9" s="27"/>
      <c r="K9" s="149" t="s">
        <v>164</v>
      </c>
    </row>
    <row r="10" spans="1:11" ht="12.75" customHeight="1">
      <c r="A10" s="2"/>
      <c r="B10" s="2"/>
      <c r="C10" s="2"/>
      <c r="D10" s="2"/>
      <c r="E10" s="2"/>
      <c r="F10" s="2"/>
      <c r="G10" s="2"/>
      <c r="H10" s="39" t="s">
        <v>224</v>
      </c>
      <c r="I10" s="27"/>
      <c r="J10" s="27" t="s">
        <v>164</v>
      </c>
      <c r="K10" s="150" t="s">
        <v>227</v>
      </c>
    </row>
    <row r="11" spans="1:11" ht="12.75" customHeight="1">
      <c r="A11" s="2"/>
      <c r="B11" s="2"/>
      <c r="C11" s="2"/>
      <c r="D11" s="2"/>
      <c r="E11" s="2"/>
      <c r="F11" s="2"/>
      <c r="G11" s="2"/>
      <c r="H11" s="39" t="s">
        <v>228</v>
      </c>
      <c r="I11" s="27"/>
      <c r="J11" s="27"/>
      <c r="K11" s="150" t="s">
        <v>229</v>
      </c>
    </row>
    <row r="12" spans="1:11" ht="12.75">
      <c r="A12" s="2"/>
      <c r="B12" s="2"/>
      <c r="C12" s="2"/>
      <c r="D12" s="2"/>
      <c r="E12" s="2"/>
      <c r="F12" s="2"/>
      <c r="G12" s="2"/>
      <c r="H12" s="40" t="s">
        <v>318</v>
      </c>
      <c r="I12" s="9"/>
      <c r="J12" s="28" t="s">
        <v>35</v>
      </c>
      <c r="K12" s="151" t="s">
        <v>214</v>
      </c>
    </row>
    <row r="13" spans="8:11" ht="12.75">
      <c r="H13" s="26" t="s">
        <v>50</v>
      </c>
      <c r="J13" s="26" t="s">
        <v>50</v>
      </c>
      <c r="K13" s="152" t="s">
        <v>50</v>
      </c>
    </row>
    <row r="14" spans="1:8" ht="12.75">
      <c r="A14" t="s">
        <v>290</v>
      </c>
      <c r="H14" s="16"/>
    </row>
    <row r="15" ht="12.75">
      <c r="H15" s="16"/>
    </row>
    <row r="16" spans="2:11" ht="12.75">
      <c r="B16" t="s">
        <v>240</v>
      </c>
      <c r="H16" s="16">
        <f>2!K33</f>
        <v>-6058</v>
      </c>
      <c r="J16" s="16">
        <v>7869</v>
      </c>
      <c r="K16" s="16">
        <v>1616</v>
      </c>
    </row>
    <row r="17" ht="12.75" customHeight="1">
      <c r="H17" s="16"/>
    </row>
    <row r="18" spans="2:8" ht="12.75" customHeight="1">
      <c r="B18" t="s">
        <v>66</v>
      </c>
      <c r="H18" s="16"/>
    </row>
    <row r="19" spans="3:11" ht="12.75" customHeight="1">
      <c r="C19" t="s">
        <v>67</v>
      </c>
      <c r="H19" s="16">
        <v>3242</v>
      </c>
      <c r="J19" s="16">
        <v>843</v>
      </c>
      <c r="K19" s="16">
        <v>2746</v>
      </c>
    </row>
    <row r="20" spans="3:11" ht="12.75" customHeight="1">
      <c r="C20" t="s">
        <v>327</v>
      </c>
      <c r="H20" s="16">
        <v>181</v>
      </c>
      <c r="K20" s="16">
        <v>0</v>
      </c>
    </row>
    <row r="21" spans="3:11" ht="12.75" customHeight="1">
      <c r="C21" t="s">
        <v>325</v>
      </c>
      <c r="H21" s="16">
        <v>18</v>
      </c>
      <c r="K21" s="16">
        <v>0</v>
      </c>
    </row>
    <row r="22" spans="3:11" ht="12.75" customHeight="1">
      <c r="C22" t="s">
        <v>168</v>
      </c>
      <c r="H22" s="16">
        <v>3</v>
      </c>
      <c r="J22" s="16">
        <v>-15</v>
      </c>
      <c r="K22" s="16">
        <v>192</v>
      </c>
    </row>
    <row r="23" spans="3:11" ht="12.75" customHeight="1">
      <c r="C23" t="s">
        <v>68</v>
      </c>
      <c r="H23" s="16">
        <v>528</v>
      </c>
      <c r="J23" s="16">
        <v>142</v>
      </c>
      <c r="K23" s="16">
        <v>296</v>
      </c>
    </row>
    <row r="24" spans="3:11" ht="12.75" customHeight="1">
      <c r="C24" t="s">
        <v>165</v>
      </c>
      <c r="H24" s="16">
        <v>-257</v>
      </c>
      <c r="J24" s="16">
        <v>-107</v>
      </c>
      <c r="K24" s="16">
        <v>-321</v>
      </c>
    </row>
    <row r="25" spans="3:11" ht="12.75" customHeight="1">
      <c r="C25" t="s">
        <v>69</v>
      </c>
      <c r="H25" s="16">
        <v>14</v>
      </c>
      <c r="J25" s="16">
        <v>9</v>
      </c>
      <c r="K25" s="16">
        <v>67</v>
      </c>
    </row>
    <row r="26" spans="3:11" ht="12.75" customHeight="1">
      <c r="C26" t="s">
        <v>326</v>
      </c>
      <c r="H26" s="16">
        <v>133</v>
      </c>
      <c r="K26" s="16">
        <v>0</v>
      </c>
    </row>
    <row r="27" spans="3:11" ht="12.75" customHeight="1">
      <c r="C27" t="s">
        <v>220</v>
      </c>
      <c r="H27" s="56">
        <v>0</v>
      </c>
      <c r="J27" s="16">
        <v>-3950</v>
      </c>
      <c r="K27" s="16">
        <v>8</v>
      </c>
    </row>
    <row r="28" spans="3:11" ht="12.75" customHeight="1">
      <c r="C28" t="s">
        <v>298</v>
      </c>
      <c r="H28" s="56">
        <v>0</v>
      </c>
      <c r="K28" s="16">
        <v>0</v>
      </c>
    </row>
    <row r="29" spans="8:11" ht="4.5" customHeight="1">
      <c r="H29" s="20"/>
      <c r="J29" s="20"/>
      <c r="K29" s="20"/>
    </row>
    <row r="30" spans="2:11" ht="18" customHeight="1">
      <c r="B30" t="s">
        <v>288</v>
      </c>
      <c r="H30" s="16">
        <f>SUM(H16:H29)</f>
        <v>-2196</v>
      </c>
      <c r="J30" s="16">
        <f>SUM(J16:J29)</f>
        <v>4791</v>
      </c>
      <c r="K30" s="16">
        <f>SUM(K16:K29)</f>
        <v>4604</v>
      </c>
    </row>
    <row r="31" ht="12.75" customHeight="1">
      <c r="H31" s="16"/>
    </row>
    <row r="32" spans="2:8" ht="12.75" customHeight="1">
      <c r="B32" t="s">
        <v>184</v>
      </c>
      <c r="H32" s="16"/>
    </row>
    <row r="33" spans="3:11" ht="12.75" customHeight="1">
      <c r="C33" t="s">
        <v>54</v>
      </c>
      <c r="H33" s="16">
        <v>1980</v>
      </c>
      <c r="J33" s="16">
        <v>-2414</v>
      </c>
      <c r="K33" s="16">
        <v>-2976</v>
      </c>
    </row>
    <row r="34" spans="3:11" ht="12.75" customHeight="1">
      <c r="C34" t="s">
        <v>70</v>
      </c>
      <c r="H34" s="56">
        <v>491</v>
      </c>
      <c r="J34" s="16">
        <v>3174</v>
      </c>
      <c r="K34" s="16">
        <v>-1514</v>
      </c>
    </row>
    <row r="35" spans="3:11" ht="12.75" customHeight="1">
      <c r="C35" t="s">
        <v>53</v>
      </c>
      <c r="H35" s="16">
        <v>-891</v>
      </c>
      <c r="J35" s="16">
        <v>-744</v>
      </c>
      <c r="K35" s="16">
        <v>-1188</v>
      </c>
    </row>
    <row r="36" spans="2:8" ht="12.75" customHeight="1">
      <c r="B36" t="s">
        <v>71</v>
      </c>
      <c r="H36" s="16"/>
    </row>
    <row r="37" spans="3:11" ht="12.75" customHeight="1">
      <c r="C37" t="s">
        <v>57</v>
      </c>
      <c r="H37" s="16">
        <v>-969</v>
      </c>
      <c r="J37" s="16">
        <v>485</v>
      </c>
      <c r="K37" s="16">
        <v>-915</v>
      </c>
    </row>
    <row r="38" spans="3:11" ht="12.75" customHeight="1">
      <c r="C38" t="s">
        <v>1</v>
      </c>
      <c r="H38" s="16">
        <v>1463</v>
      </c>
      <c r="J38" s="16">
        <v>-8273</v>
      </c>
      <c r="K38" s="16">
        <v>722</v>
      </c>
    </row>
    <row r="39" spans="3:11" ht="12.75" customHeight="1">
      <c r="C39" t="s">
        <v>169</v>
      </c>
      <c r="H39" s="16">
        <v>0</v>
      </c>
      <c r="J39" s="16">
        <v>-29</v>
      </c>
      <c r="K39" s="16">
        <v>0</v>
      </c>
    </row>
    <row r="40" spans="8:11" ht="6" customHeight="1">
      <c r="H40" s="20"/>
      <c r="J40" s="20"/>
      <c r="K40" s="20"/>
    </row>
    <row r="41" spans="2:11" ht="18" customHeight="1">
      <c r="B41" t="s">
        <v>357</v>
      </c>
      <c r="H41" s="16">
        <f>SUM(H30:H39)</f>
        <v>-122</v>
      </c>
      <c r="J41" s="16">
        <f>SUM(J30:J39)</f>
        <v>-3010</v>
      </c>
      <c r="K41" s="16">
        <f>SUM(K30:K39)</f>
        <v>-1267</v>
      </c>
    </row>
    <row r="42" ht="12.75" customHeight="1">
      <c r="H42" s="16"/>
    </row>
    <row r="43" spans="2:11" ht="12.75" customHeight="1">
      <c r="B43" t="s">
        <v>72</v>
      </c>
      <c r="H43" s="16">
        <f>-H23</f>
        <v>-528</v>
      </c>
      <c r="J43" s="16">
        <v>-142</v>
      </c>
      <c r="K43" s="16">
        <v>-296</v>
      </c>
    </row>
    <row r="44" spans="2:11" ht="12.75" customHeight="1">
      <c r="B44" t="s">
        <v>73</v>
      </c>
      <c r="H44" s="16">
        <v>-242</v>
      </c>
      <c r="J44" s="16">
        <v>-996</v>
      </c>
      <c r="K44" s="16">
        <v>-1225</v>
      </c>
    </row>
    <row r="45" spans="8:11" ht="5.25" customHeight="1">
      <c r="H45" s="20"/>
      <c r="J45" s="20"/>
      <c r="K45" s="20"/>
    </row>
    <row r="46" spans="2:11" ht="17.25" customHeight="1">
      <c r="B46" t="s">
        <v>358</v>
      </c>
      <c r="H46" s="16">
        <f>SUM(H41:H45)</f>
        <v>-892</v>
      </c>
      <c r="J46" s="16">
        <f>SUM(J41:J45)</f>
        <v>-4148</v>
      </c>
      <c r="K46" s="16">
        <f>SUM(K41:K45)</f>
        <v>-2788</v>
      </c>
    </row>
    <row r="47" ht="12.75" customHeight="1">
      <c r="H47" s="16"/>
    </row>
    <row r="48" spans="1:8" ht="12.75" customHeight="1">
      <c r="A48" t="s">
        <v>289</v>
      </c>
      <c r="H48" s="16"/>
    </row>
    <row r="49" spans="7:8" ht="12.75" customHeight="1">
      <c r="G49" s="19"/>
      <c r="H49" s="16"/>
    </row>
    <row r="50" spans="2:11" ht="12.75" customHeight="1">
      <c r="B50" t="s">
        <v>74</v>
      </c>
      <c r="G50" s="19"/>
      <c r="H50" s="22">
        <v>-4525</v>
      </c>
      <c r="J50" s="22">
        <v>-1090</v>
      </c>
      <c r="K50" s="22">
        <v>-19773</v>
      </c>
    </row>
    <row r="51" spans="2:11" ht="12.75" customHeight="1">
      <c r="B51" t="s">
        <v>185</v>
      </c>
      <c r="G51" s="19"/>
      <c r="H51" s="23">
        <v>-1400</v>
      </c>
      <c r="J51" s="23"/>
      <c r="K51" s="23">
        <v>1</v>
      </c>
    </row>
    <row r="52" spans="2:11" ht="12.75" customHeight="1">
      <c r="B52" t="s">
        <v>186</v>
      </c>
      <c r="G52" s="19"/>
      <c r="H52" s="23">
        <v>0</v>
      </c>
      <c r="J52" s="23"/>
      <c r="K52" s="23">
        <v>-500</v>
      </c>
    </row>
    <row r="53" spans="2:11" ht="12.75" customHeight="1">
      <c r="B53" t="s">
        <v>75</v>
      </c>
      <c r="G53" s="19"/>
      <c r="H53" s="23">
        <v>252</v>
      </c>
      <c r="J53" s="23">
        <v>92</v>
      </c>
      <c r="K53" s="23">
        <v>123</v>
      </c>
    </row>
    <row r="54" spans="2:11" ht="12.75" customHeight="1">
      <c r="B54" t="s">
        <v>328</v>
      </c>
      <c r="G54" s="19"/>
      <c r="H54" s="23">
        <v>356</v>
      </c>
      <c r="J54" s="23">
        <v>0</v>
      </c>
      <c r="K54" s="23">
        <v>0</v>
      </c>
    </row>
    <row r="55" spans="2:11" ht="12.75" customHeight="1">
      <c r="B55" t="s">
        <v>76</v>
      </c>
      <c r="G55" s="19"/>
      <c r="H55" s="23">
        <v>-45</v>
      </c>
      <c r="J55" s="23">
        <v>-744</v>
      </c>
      <c r="K55" s="23">
        <v>-40</v>
      </c>
    </row>
    <row r="56" spans="2:11" ht="12.75" customHeight="1">
      <c r="B56" t="s">
        <v>77</v>
      </c>
      <c r="G56" s="19"/>
      <c r="H56" s="23">
        <v>0</v>
      </c>
      <c r="J56" s="23">
        <v>8558</v>
      </c>
      <c r="K56" s="23">
        <v>0</v>
      </c>
    </row>
    <row r="57" spans="2:11" ht="12.75" customHeight="1">
      <c r="B57" t="s">
        <v>344</v>
      </c>
      <c r="G57" s="19"/>
      <c r="H57" s="23">
        <v>0</v>
      </c>
      <c r="J57" s="23"/>
      <c r="K57" s="23">
        <v>882</v>
      </c>
    </row>
    <row r="58" spans="7:11" ht="4.5" customHeight="1">
      <c r="G58" s="19"/>
      <c r="H58" s="24"/>
      <c r="J58" s="24"/>
      <c r="K58" s="24"/>
    </row>
    <row r="59" spans="2:11" ht="18" customHeight="1">
      <c r="B59" t="s">
        <v>291</v>
      </c>
      <c r="H59" s="16">
        <f>SUM(H50:H58)</f>
        <v>-5362</v>
      </c>
      <c r="J59" s="16">
        <f>SUM(J50:J58)</f>
        <v>6816</v>
      </c>
      <c r="K59" s="16">
        <f>SUM(K50:K58)</f>
        <v>-19307</v>
      </c>
    </row>
    <row r="60" ht="12.75" customHeight="1">
      <c r="H60" s="53"/>
    </row>
    <row r="61" ht="12.75" customHeight="1">
      <c r="H61" s="53"/>
    </row>
    <row r="64" ht="12.75">
      <c r="A64" s="35"/>
    </row>
    <row r="70" ht="12.75">
      <c r="A70" s="18"/>
    </row>
  </sheetData>
  <sheetProtection password="CF7A" sheet="1" objects="1" scenarios="1" selectLockedCells="1" selectUnlockedCells="1"/>
  <mergeCells count="4">
    <mergeCell ref="A6:J6"/>
    <mergeCell ref="A7:J7"/>
    <mergeCell ref="A1:H1"/>
    <mergeCell ref="A2:H2"/>
  </mergeCells>
  <printOptions/>
  <pageMargins left="0.99" right="0.75" top="1" bottom="0" header="0.5" footer="0.5"/>
  <pageSetup fitToHeight="1" fitToWidth="1" horizontalDpi="600" verticalDpi="600" orientation="portrait" paperSize="9" scale="89" r:id="rId1"/>
  <headerFooter alignWithMargins="0">
    <oddHeader>&amp;LCompany No.
576121-A
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selection activeCell="A18" sqref="A18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1.421875" style="0" customWidth="1"/>
    <col min="8" max="8" width="12.7109375" style="16" customWidth="1"/>
    <col min="9" max="9" width="1.7109375" style="16" customWidth="1"/>
    <col min="10" max="10" width="12.7109375" style="16" hidden="1" customWidth="1"/>
    <col min="11" max="11" width="11.8515625" style="16" customWidth="1"/>
  </cols>
  <sheetData>
    <row r="1" spans="8:11" ht="12.75">
      <c r="H1" s="26" t="s">
        <v>50</v>
      </c>
      <c r="J1" s="26" t="s">
        <v>50</v>
      </c>
      <c r="K1" s="26" t="s">
        <v>50</v>
      </c>
    </row>
    <row r="2" ht="12.75">
      <c r="A2" t="s">
        <v>23</v>
      </c>
    </row>
    <row r="4" spans="2:11" ht="12.75">
      <c r="B4" t="s">
        <v>166</v>
      </c>
      <c r="H4" s="22">
        <v>257</v>
      </c>
      <c r="J4" s="22">
        <v>107</v>
      </c>
      <c r="K4" s="22">
        <v>321</v>
      </c>
    </row>
    <row r="5" spans="2:11" ht="12.75">
      <c r="B5" t="s">
        <v>78</v>
      </c>
      <c r="H5" s="23">
        <v>0</v>
      </c>
      <c r="J5" s="23">
        <v>10747</v>
      </c>
      <c r="K5" s="23">
        <v>14005</v>
      </c>
    </row>
    <row r="6" spans="2:11" ht="12.75">
      <c r="B6" t="s">
        <v>167</v>
      </c>
      <c r="H6" s="23">
        <v>0</v>
      </c>
      <c r="J6" s="23">
        <v>0</v>
      </c>
      <c r="K6" s="23">
        <v>0</v>
      </c>
    </row>
    <row r="7" spans="2:11" ht="12.75" customHeight="1">
      <c r="B7" t="s">
        <v>316</v>
      </c>
      <c r="H7" s="23">
        <v>-2010</v>
      </c>
      <c r="J7" s="23">
        <v>0</v>
      </c>
      <c r="K7" s="23">
        <v>0</v>
      </c>
    </row>
    <row r="8" spans="2:11" ht="12.75" customHeight="1">
      <c r="B8" t="s">
        <v>221</v>
      </c>
      <c r="H8" s="23">
        <v>20481</v>
      </c>
      <c r="J8" s="23">
        <v>805</v>
      </c>
      <c r="K8" s="23">
        <v>5839</v>
      </c>
    </row>
    <row r="9" spans="2:11" ht="12.75" customHeight="1">
      <c r="B9" t="s">
        <v>79</v>
      </c>
      <c r="H9" s="23">
        <v>-17777</v>
      </c>
      <c r="J9" s="23">
        <v>-763</v>
      </c>
      <c r="K9" s="23">
        <v>-3938</v>
      </c>
    </row>
    <row r="10" spans="2:11" ht="12.75" customHeight="1">
      <c r="B10" t="s">
        <v>80</v>
      </c>
      <c r="H10" s="23">
        <v>3850</v>
      </c>
      <c r="J10" s="23">
        <v>1000</v>
      </c>
      <c r="K10" s="23">
        <v>0</v>
      </c>
    </row>
    <row r="11" spans="2:11" ht="12.75" customHeight="1">
      <c r="B11" t="s">
        <v>81</v>
      </c>
      <c r="H11" s="23">
        <v>-440</v>
      </c>
      <c r="J11" s="23">
        <v>-283</v>
      </c>
      <c r="K11" s="23">
        <v>-1349</v>
      </c>
    </row>
    <row r="12" spans="2:11" ht="12.75" customHeight="1">
      <c r="B12" t="s">
        <v>82</v>
      </c>
      <c r="H12" s="23">
        <v>-438</v>
      </c>
      <c r="J12" s="23">
        <v>-120</v>
      </c>
      <c r="K12" s="23">
        <v>-909</v>
      </c>
    </row>
    <row r="13" spans="8:11" ht="6" customHeight="1">
      <c r="H13" s="24"/>
      <c r="J13" s="24"/>
      <c r="K13" s="24"/>
    </row>
    <row r="14" spans="2:11" ht="18" customHeight="1">
      <c r="B14" t="s">
        <v>83</v>
      </c>
      <c r="H14" s="20">
        <f>SUM(H4:H13)</f>
        <v>3923</v>
      </c>
      <c r="J14" s="20">
        <f>SUM(J4:J13)</f>
        <v>11493</v>
      </c>
      <c r="K14" s="20">
        <f>SUM(K4:K13)</f>
        <v>13969</v>
      </c>
    </row>
    <row r="15" spans="1:11" ht="18" customHeight="1">
      <c r="A15" t="s">
        <v>359</v>
      </c>
      <c r="H15" s="16">
        <f>+H14+3!H59+3!H46</f>
        <v>-2331</v>
      </c>
      <c r="J15" s="16">
        <f>+J14+3!J59+3!J46</f>
        <v>14161</v>
      </c>
      <c r="K15" s="16">
        <f>+K14+3!K59+3!K46</f>
        <v>-8126</v>
      </c>
    </row>
    <row r="17" spans="1:11" ht="12.75">
      <c r="A17" t="s">
        <v>294</v>
      </c>
      <c r="H17" s="16">
        <v>6035</v>
      </c>
      <c r="J17" s="16">
        <v>1</v>
      </c>
      <c r="K17" s="16">
        <v>14161</v>
      </c>
    </row>
    <row r="18" ht="6.75" customHeight="1"/>
    <row r="19" spans="1:11" ht="18" customHeight="1" thickBot="1">
      <c r="A19" t="s">
        <v>293</v>
      </c>
      <c r="H19" s="21">
        <f>SUM(H15:H18)</f>
        <v>3704</v>
      </c>
      <c r="J19" s="21">
        <f>SUM(J15:J18)</f>
        <v>14162</v>
      </c>
      <c r="K19" s="21">
        <f>SUM(K15:K18)</f>
        <v>6035</v>
      </c>
    </row>
    <row r="20" ht="13.5" thickTop="1"/>
    <row r="22" ht="12.75">
      <c r="A22" t="s">
        <v>84</v>
      </c>
    </row>
    <row r="24" spans="1:11" ht="12.75">
      <c r="A24" t="s">
        <v>76</v>
      </c>
      <c r="H24" s="16">
        <f>1!H23</f>
        <v>2766</v>
      </c>
      <c r="J24" s="16">
        <v>10975</v>
      </c>
      <c r="K24" s="16">
        <v>5986</v>
      </c>
    </row>
    <row r="25" spans="1:11" ht="12.75">
      <c r="A25" t="s">
        <v>21</v>
      </c>
      <c r="H25" s="16">
        <f>1!H24</f>
        <v>3076</v>
      </c>
      <c r="J25" s="16">
        <v>6881</v>
      </c>
      <c r="K25" s="16">
        <v>3018</v>
      </c>
    </row>
    <row r="26" spans="1:11" ht="12.75">
      <c r="A26" t="s">
        <v>85</v>
      </c>
      <c r="H26" s="16">
        <v>-1309</v>
      </c>
      <c r="J26" s="16">
        <v>-2950</v>
      </c>
      <c r="K26" s="16">
        <v>-2185</v>
      </c>
    </row>
    <row r="27" spans="8:11" ht="5.25" customHeight="1">
      <c r="H27" s="20"/>
      <c r="J27" s="20"/>
      <c r="K27" s="20"/>
    </row>
    <row r="28" spans="8:11" ht="17.25" customHeight="1">
      <c r="H28" s="16">
        <f>SUM(H24:H27)</f>
        <v>4533</v>
      </c>
      <c r="J28" s="16">
        <f>SUM(J24:J27)</f>
        <v>14906</v>
      </c>
      <c r="K28" s="16">
        <f>SUM(K24:K27)</f>
        <v>6819</v>
      </c>
    </row>
    <row r="29" ht="12.75" customHeight="1"/>
    <row r="30" spans="1:11" ht="12.75" customHeight="1">
      <c r="A30" t="s">
        <v>86</v>
      </c>
      <c r="H30" s="16">
        <v>-829</v>
      </c>
      <c r="J30" s="16">
        <v>-744</v>
      </c>
      <c r="K30" s="16">
        <v>-784</v>
      </c>
    </row>
    <row r="31" ht="6" customHeight="1"/>
    <row r="32" spans="8:11" ht="18" customHeight="1" thickBot="1">
      <c r="H32" s="21">
        <f>SUM(H28:H31)</f>
        <v>3704</v>
      </c>
      <c r="J32" s="21">
        <f>SUM(J28:J31)</f>
        <v>14162</v>
      </c>
      <c r="K32" s="21">
        <f>SUM(K28:K31)</f>
        <v>6035</v>
      </c>
    </row>
    <row r="33" ht="17.25" customHeight="1" thickTop="1">
      <c r="H33" s="19"/>
    </row>
    <row r="35" spans="1:8" ht="12.75">
      <c r="A35" s="18" t="s">
        <v>178</v>
      </c>
      <c r="G35" s="3"/>
      <c r="H35" s="32"/>
    </row>
    <row r="36" spans="1:8" ht="12.75">
      <c r="A36" t="s">
        <v>247</v>
      </c>
      <c r="G36" s="3"/>
      <c r="H36" s="32"/>
    </row>
    <row r="38" ht="12.75">
      <c r="A38" t="s">
        <v>22</v>
      </c>
    </row>
    <row r="40" ht="12.75">
      <c r="A40" s="35" t="s">
        <v>0</v>
      </c>
    </row>
    <row r="42" ht="12.75">
      <c r="A42" t="s">
        <v>175</v>
      </c>
    </row>
    <row r="43" ht="12.75">
      <c r="A43" t="s">
        <v>174</v>
      </c>
    </row>
    <row r="46" spans="1:18" ht="12.75">
      <c r="A46" s="10"/>
      <c r="B46" s="13"/>
      <c r="E46" s="16"/>
      <c r="F46" s="16"/>
      <c r="G46" s="16"/>
      <c r="L46" s="16"/>
      <c r="M46" s="16"/>
      <c r="N46" s="16"/>
      <c r="O46" s="16"/>
      <c r="P46" s="16"/>
      <c r="Q46" s="16"/>
      <c r="R46" s="16"/>
    </row>
    <row r="47" spans="1:18" ht="12.75">
      <c r="A47" s="10"/>
      <c r="B47" s="13"/>
      <c r="E47" s="16"/>
      <c r="F47" s="16"/>
      <c r="G47" s="16"/>
      <c r="L47" s="16"/>
      <c r="M47" s="16"/>
      <c r="N47" s="16"/>
      <c r="O47" s="16"/>
      <c r="P47" s="16"/>
      <c r="Q47" s="16"/>
      <c r="R47" s="16"/>
    </row>
    <row r="48" spans="1:18" ht="12.75">
      <c r="A48" s="10"/>
      <c r="B48" s="13"/>
      <c r="E48" s="16"/>
      <c r="F48" s="16"/>
      <c r="G48" s="16"/>
      <c r="L48" s="16"/>
      <c r="M48" s="16"/>
      <c r="N48" s="16"/>
      <c r="O48" s="16"/>
      <c r="P48" s="16"/>
      <c r="Q48" s="16"/>
      <c r="R48" s="16"/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180"/>
  <sheetViews>
    <sheetView workbookViewId="0" topLeftCell="A1">
      <selection activeCell="C6" sqref="C6"/>
    </sheetView>
  </sheetViews>
  <sheetFormatPr defaultColWidth="9.140625" defaultRowHeight="12.75"/>
  <cols>
    <col min="1" max="1" width="5.00390625" style="10" customWidth="1"/>
    <col min="2" max="2" width="6.140625" style="13" customWidth="1"/>
    <col min="3" max="3" width="5.00390625" style="0" customWidth="1"/>
    <col min="4" max="4" width="12.7109375" style="0" customWidth="1"/>
    <col min="5" max="5" width="8.57421875" style="0" customWidth="1"/>
    <col min="6" max="6" width="1.57421875" style="0" customWidth="1"/>
    <col min="7" max="7" width="10.28125" style="0" bestFit="1" customWidth="1"/>
    <col min="8" max="8" width="1.57421875" style="0" customWidth="1"/>
    <col min="10" max="10" width="1.57421875" style="0" customWidth="1"/>
    <col min="11" max="11" width="12.7109375" style="0" customWidth="1"/>
    <col min="12" max="12" width="1.1484375" style="8" customWidth="1"/>
    <col min="13" max="13" width="17.421875" style="8" customWidth="1"/>
    <col min="14" max="14" width="1.421875" style="8" customWidth="1"/>
    <col min="15" max="15" width="9.7109375" style="0" customWidth="1"/>
  </cols>
  <sheetData>
    <row r="1" spans="1:15" ht="12.7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  <c r="M1" s="6"/>
      <c r="N1" s="6"/>
      <c r="O1" s="2"/>
    </row>
    <row r="2" spans="1:15" ht="12.75">
      <c r="A2" s="17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s="6"/>
      <c r="N2" s="6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6"/>
      <c r="N3" s="6"/>
      <c r="O3" s="2"/>
    </row>
    <row r="4" spans="1:15" ht="12.75">
      <c r="A4" s="2" t="s">
        <v>296</v>
      </c>
      <c r="B4" s="2"/>
      <c r="C4" s="2"/>
      <c r="D4" s="2"/>
      <c r="E4" s="2"/>
      <c r="F4" s="2"/>
      <c r="G4" s="2"/>
      <c r="H4" s="2"/>
      <c r="I4" s="2"/>
      <c r="J4" s="2"/>
      <c r="K4" s="2"/>
      <c r="L4" s="6"/>
      <c r="M4" s="6"/>
      <c r="N4" s="6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6"/>
      <c r="N5" s="6"/>
      <c r="O5" s="2"/>
    </row>
    <row r="6" spans="1:15" ht="12.75">
      <c r="A6" s="2" t="s">
        <v>369</v>
      </c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6"/>
      <c r="N6" s="6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6"/>
      <c r="M7" s="6"/>
      <c r="N7" s="6"/>
      <c r="O7" s="2"/>
    </row>
    <row r="8" spans="1:15" ht="12.75">
      <c r="A8" s="2"/>
      <c r="B8" s="2"/>
      <c r="C8" s="2"/>
      <c r="D8" s="2"/>
      <c r="E8" s="2"/>
      <c r="F8" s="2"/>
      <c r="G8" s="154" t="s">
        <v>148</v>
      </c>
      <c r="H8" s="154"/>
      <c r="I8" s="154"/>
      <c r="J8" s="2"/>
      <c r="K8" s="15"/>
      <c r="L8" s="6"/>
      <c r="M8" s="6"/>
      <c r="N8" s="6"/>
      <c r="O8" s="2"/>
    </row>
    <row r="9" spans="1:15" ht="12.75">
      <c r="A9" s="2"/>
      <c r="B9" s="2"/>
      <c r="C9" s="2"/>
      <c r="D9" s="2"/>
      <c r="E9" s="15" t="s">
        <v>4</v>
      </c>
      <c r="F9" s="2"/>
      <c r="G9" s="15" t="s">
        <v>4</v>
      </c>
      <c r="H9" s="2"/>
      <c r="I9" s="15" t="s">
        <v>111</v>
      </c>
      <c r="J9" s="2"/>
      <c r="K9" s="15" t="s">
        <v>295</v>
      </c>
      <c r="L9" s="6"/>
      <c r="M9" s="15" t="s">
        <v>322</v>
      </c>
      <c r="N9" s="15"/>
      <c r="O9" s="2"/>
    </row>
    <row r="10" spans="1:15" ht="12.75">
      <c r="A10" s="2"/>
      <c r="B10" s="2"/>
      <c r="C10" s="2"/>
      <c r="D10" s="2"/>
      <c r="E10" s="15" t="s">
        <v>5</v>
      </c>
      <c r="F10" s="2"/>
      <c r="G10" s="15" t="s">
        <v>110</v>
      </c>
      <c r="H10" s="2"/>
      <c r="I10" s="15" t="s">
        <v>112</v>
      </c>
      <c r="J10" s="2"/>
      <c r="K10" s="15" t="s">
        <v>113</v>
      </c>
      <c r="L10" s="6"/>
      <c r="M10" s="15" t="s">
        <v>323</v>
      </c>
      <c r="N10" s="15"/>
      <c r="O10" s="2" t="s">
        <v>6</v>
      </c>
    </row>
    <row r="11" spans="1:15" ht="12.75">
      <c r="A11" s="29"/>
      <c r="B11"/>
      <c r="E11" s="6" t="s">
        <v>50</v>
      </c>
      <c r="G11" s="6" t="s">
        <v>50</v>
      </c>
      <c r="I11" s="6" t="s">
        <v>50</v>
      </c>
      <c r="J11" s="15"/>
      <c r="K11" s="6" t="s">
        <v>50</v>
      </c>
      <c r="L11"/>
      <c r="M11" s="6" t="s">
        <v>50</v>
      </c>
      <c r="N11" s="6"/>
      <c r="O11" s="6" t="s">
        <v>50</v>
      </c>
    </row>
    <row r="12" spans="1:15" ht="12.75">
      <c r="A12" s="29" t="s">
        <v>162</v>
      </c>
      <c r="B12"/>
      <c r="E12" s="6"/>
      <c r="G12" s="6"/>
      <c r="I12" s="6"/>
      <c r="J12" s="15"/>
      <c r="K12" s="6"/>
      <c r="L12"/>
      <c r="M12" s="6"/>
      <c r="N12" s="6"/>
      <c r="O12" s="6"/>
    </row>
    <row r="13" spans="1:15" ht="12.75">
      <c r="A13" s="29" t="s">
        <v>319</v>
      </c>
      <c r="B13"/>
      <c r="E13" s="6"/>
      <c r="G13" s="6"/>
      <c r="I13" s="6"/>
      <c r="J13" s="15"/>
      <c r="K13" s="6"/>
      <c r="L13"/>
      <c r="M13" s="6"/>
      <c r="N13" s="6"/>
      <c r="O13" s="6"/>
    </row>
    <row r="14" spans="1:15" ht="12.75">
      <c r="A14" s="29" t="s">
        <v>320</v>
      </c>
      <c r="B14"/>
      <c r="E14" s="6"/>
      <c r="G14" s="6"/>
      <c r="I14" s="6"/>
      <c r="J14" s="15"/>
      <c r="K14" s="6"/>
      <c r="L14"/>
      <c r="M14" s="6"/>
      <c r="N14" s="6"/>
      <c r="O14" s="6"/>
    </row>
    <row r="15" spans="1:18" ht="12.75">
      <c r="A15"/>
      <c r="B15"/>
      <c r="E15" s="16"/>
      <c r="F15" s="16"/>
      <c r="G15" s="16"/>
      <c r="H15" s="16"/>
      <c r="I15" s="16"/>
      <c r="J15" s="32"/>
      <c r="K15" s="16"/>
      <c r="L15" s="16"/>
      <c r="M15" s="16"/>
      <c r="N15" s="16"/>
      <c r="O15" s="16"/>
      <c r="P15" s="16"/>
      <c r="Q15" s="16"/>
      <c r="R15" s="16"/>
    </row>
    <row r="16" spans="1:18" ht="12.75" customHeight="1">
      <c r="A16" t="s">
        <v>242</v>
      </c>
      <c r="B16"/>
      <c r="E16" s="49">
        <f>E48</f>
        <v>40203</v>
      </c>
      <c r="F16" s="16"/>
      <c r="G16" s="49">
        <f>G48</f>
        <v>4127</v>
      </c>
      <c r="H16" s="19"/>
      <c r="I16" s="49">
        <f>I48</f>
        <v>4024</v>
      </c>
      <c r="J16" s="32"/>
      <c r="K16" s="49">
        <f>K48</f>
        <v>9777</v>
      </c>
      <c r="L16" s="16"/>
      <c r="M16" s="49">
        <v>0</v>
      </c>
      <c r="N16" s="49"/>
      <c r="O16" s="16">
        <f>SUM(E16:M16)</f>
        <v>58131</v>
      </c>
      <c r="P16" s="16"/>
      <c r="Q16" s="16"/>
      <c r="R16" s="16"/>
    </row>
    <row r="17" spans="1:18" ht="12.75">
      <c r="A17"/>
      <c r="B17"/>
      <c r="E17" s="16"/>
      <c r="F17" s="16"/>
      <c r="G17" s="16"/>
      <c r="H17" s="16"/>
      <c r="I17" s="16"/>
      <c r="J17" s="32"/>
      <c r="K17" s="16"/>
      <c r="L17" s="16"/>
      <c r="M17" s="16"/>
      <c r="N17" s="16"/>
      <c r="O17" s="16"/>
      <c r="P17" s="16"/>
      <c r="Q17" s="16"/>
      <c r="R17" s="16"/>
    </row>
    <row r="18" spans="1:18" ht="12.75" customHeight="1">
      <c r="A18" s="10" t="s">
        <v>40</v>
      </c>
      <c r="B18"/>
      <c r="E18" s="16">
        <v>0</v>
      </c>
      <c r="F18" s="16"/>
      <c r="G18" s="19">
        <v>0</v>
      </c>
      <c r="H18" s="19"/>
      <c r="I18" s="19">
        <v>0</v>
      </c>
      <c r="J18" s="32"/>
      <c r="K18" s="32">
        <v>0</v>
      </c>
      <c r="L18" s="16"/>
      <c r="M18" s="32">
        <v>0</v>
      </c>
      <c r="N18" s="32"/>
      <c r="O18" s="16">
        <f>SUM(E18:M18)</f>
        <v>0</v>
      </c>
      <c r="P18" s="16"/>
      <c r="Q18" s="16"/>
      <c r="R18" s="16"/>
    </row>
    <row r="19" spans="1:18" ht="12.75" customHeight="1">
      <c r="A19"/>
      <c r="B19"/>
      <c r="E19" s="16"/>
      <c r="F19" s="16"/>
      <c r="G19" s="16"/>
      <c r="H19" s="16"/>
      <c r="I19" s="16"/>
      <c r="J19" s="32"/>
      <c r="K19" s="34"/>
      <c r="L19" s="19"/>
      <c r="M19" s="34"/>
      <c r="N19" s="34"/>
      <c r="O19" s="19"/>
      <c r="P19" s="16"/>
      <c r="Q19" s="16"/>
      <c r="R19" s="16"/>
    </row>
    <row r="20" spans="1:18" ht="12.75" customHeight="1">
      <c r="A20" t="s">
        <v>183</v>
      </c>
      <c r="B20"/>
      <c r="E20" s="22">
        <v>0</v>
      </c>
      <c r="F20" s="16"/>
      <c r="G20" s="22">
        <v>0</v>
      </c>
      <c r="H20" s="19"/>
      <c r="I20" s="22">
        <f>2!K43</f>
        <v>-5131</v>
      </c>
      <c r="J20" s="32"/>
      <c r="K20" s="98">
        <v>0</v>
      </c>
      <c r="L20" s="16"/>
      <c r="M20" s="98">
        <v>0</v>
      </c>
      <c r="N20" s="34"/>
      <c r="O20" s="22">
        <f>SUM(E20:M20)</f>
        <v>-5131</v>
      </c>
      <c r="P20" s="16"/>
      <c r="Q20" s="16"/>
      <c r="R20" s="16"/>
    </row>
    <row r="21" spans="1:18" ht="12.75" customHeight="1">
      <c r="A21" t="s">
        <v>243</v>
      </c>
      <c r="B21"/>
      <c r="E21" s="23"/>
      <c r="F21" s="16"/>
      <c r="G21" s="23"/>
      <c r="H21" s="19"/>
      <c r="I21" s="23"/>
      <c r="J21" s="32"/>
      <c r="K21" s="101"/>
      <c r="L21" s="16"/>
      <c r="M21" s="101"/>
      <c r="N21" s="34"/>
      <c r="O21" s="23"/>
      <c r="P21" s="16"/>
      <c r="Q21" s="16"/>
      <c r="R21" s="16"/>
    </row>
    <row r="22" spans="1:18" ht="12.75" customHeight="1">
      <c r="A22" t="s">
        <v>244</v>
      </c>
      <c r="B22"/>
      <c r="E22" s="23"/>
      <c r="F22" s="16"/>
      <c r="G22" s="23"/>
      <c r="H22" s="19"/>
      <c r="I22" s="23"/>
      <c r="J22" s="32"/>
      <c r="K22" s="101"/>
      <c r="L22" s="16"/>
      <c r="M22" s="101"/>
      <c r="N22" s="34"/>
      <c r="O22" s="23"/>
      <c r="P22" s="16"/>
      <c r="Q22" s="16"/>
      <c r="R22" s="16"/>
    </row>
    <row r="23" spans="1:18" ht="12.75" customHeight="1">
      <c r="A23" t="s">
        <v>245</v>
      </c>
      <c r="B23"/>
      <c r="E23" s="23">
        <v>0</v>
      </c>
      <c r="F23" s="16"/>
      <c r="G23" s="23">
        <v>0</v>
      </c>
      <c r="H23" s="19"/>
      <c r="I23" s="23">
        <v>0</v>
      </c>
      <c r="J23" s="32"/>
      <c r="K23" s="101">
        <v>-481</v>
      </c>
      <c r="L23" s="16"/>
      <c r="M23" s="101">
        <v>0</v>
      </c>
      <c r="N23" s="34"/>
      <c r="O23" s="23">
        <f>SUM(E23:M23)</f>
        <v>-481</v>
      </c>
      <c r="P23" s="16"/>
      <c r="Q23" s="16"/>
      <c r="R23" s="16"/>
    </row>
    <row r="24" spans="1:18" ht="12.75" customHeight="1">
      <c r="A24" t="s">
        <v>243</v>
      </c>
      <c r="B24"/>
      <c r="E24" s="23"/>
      <c r="F24" s="16"/>
      <c r="G24" s="23"/>
      <c r="H24" s="19"/>
      <c r="I24" s="23"/>
      <c r="J24" s="32"/>
      <c r="K24" s="101"/>
      <c r="L24" s="16"/>
      <c r="M24" s="101"/>
      <c r="N24" s="34"/>
      <c r="O24" s="23"/>
      <c r="P24" s="16"/>
      <c r="Q24" s="16"/>
      <c r="R24" s="16"/>
    </row>
    <row r="25" spans="1:18" ht="12.75" customHeight="1">
      <c r="A25" t="s">
        <v>324</v>
      </c>
      <c r="B25"/>
      <c r="E25" s="23"/>
      <c r="F25" s="16"/>
      <c r="G25" s="23"/>
      <c r="H25" s="19"/>
      <c r="I25" s="23"/>
      <c r="J25" s="32"/>
      <c r="K25" s="101"/>
      <c r="L25" s="16"/>
      <c r="M25" s="101">
        <v>181</v>
      </c>
      <c r="N25" s="34"/>
      <c r="O25" s="23">
        <f>SUM(E25:M25)</f>
        <v>181</v>
      </c>
      <c r="P25" s="16"/>
      <c r="Q25" s="16"/>
      <c r="R25" s="16"/>
    </row>
    <row r="26" spans="1:18" ht="12.75" customHeight="1">
      <c r="A26" t="s">
        <v>310</v>
      </c>
      <c r="B26"/>
      <c r="E26" s="24">
        <v>0</v>
      </c>
      <c r="F26" s="16"/>
      <c r="G26" s="24">
        <v>0</v>
      </c>
      <c r="H26" s="19"/>
      <c r="I26" s="24">
        <v>-2010</v>
      </c>
      <c r="J26" s="32"/>
      <c r="K26" s="99">
        <v>0</v>
      </c>
      <c r="L26" s="16"/>
      <c r="M26" s="99">
        <v>0</v>
      </c>
      <c r="N26" s="34"/>
      <c r="O26" s="24">
        <f>SUM(E26:M26)</f>
        <v>-2010</v>
      </c>
      <c r="P26" s="16"/>
      <c r="Q26" s="16"/>
      <c r="R26" s="16"/>
    </row>
    <row r="27" spans="1:18" ht="12.75" customHeight="1">
      <c r="A27"/>
      <c r="B27"/>
      <c r="E27" s="16">
        <f>SUM(E20:E26)</f>
        <v>0</v>
      </c>
      <c r="F27" s="16"/>
      <c r="G27" s="16">
        <f>SUM(G20:G26)</f>
        <v>0</v>
      </c>
      <c r="H27" s="19"/>
      <c r="I27" s="16">
        <f>SUM(I20:I26)</f>
        <v>-7141</v>
      </c>
      <c r="J27" s="32"/>
      <c r="K27" s="16">
        <f>SUM(K20:K26)</f>
        <v>-481</v>
      </c>
      <c r="L27" s="16"/>
      <c r="M27" s="16">
        <f>SUM(M20:M26)</f>
        <v>181</v>
      </c>
      <c r="N27" s="19"/>
      <c r="O27" s="16">
        <f>SUM(E27:M27)</f>
        <v>-7441</v>
      </c>
      <c r="P27" s="16"/>
      <c r="Q27" s="16"/>
      <c r="R27" s="16"/>
    </row>
    <row r="28" spans="1:18" ht="12.75" customHeight="1">
      <c r="A28"/>
      <c r="B28"/>
      <c r="E28" s="16"/>
      <c r="F28" s="16"/>
      <c r="G28" s="16"/>
      <c r="H28" s="16"/>
      <c r="I28" s="16"/>
      <c r="J28" s="32"/>
      <c r="K28" s="34"/>
      <c r="L28" s="19"/>
      <c r="M28" s="34"/>
      <c r="N28" s="34"/>
      <c r="O28" s="19"/>
      <c r="P28" s="16"/>
      <c r="Q28" s="16"/>
      <c r="R28" s="16"/>
    </row>
    <row r="29" spans="1:18" ht="7.5" customHeight="1">
      <c r="A29" t="s">
        <v>114</v>
      </c>
      <c r="B29"/>
      <c r="E29" s="16"/>
      <c r="F29" s="16"/>
      <c r="G29" s="16"/>
      <c r="H29" s="16"/>
      <c r="I29" s="16"/>
      <c r="J29" s="32"/>
      <c r="K29" s="16"/>
      <c r="L29" s="16"/>
      <c r="M29" s="16"/>
      <c r="N29" s="19"/>
      <c r="O29" s="16"/>
      <c r="P29" s="16"/>
      <c r="Q29" s="16"/>
      <c r="R29" s="16"/>
    </row>
    <row r="30" spans="1:18" ht="18" customHeight="1" thickBot="1">
      <c r="A30" t="s">
        <v>321</v>
      </c>
      <c r="B30"/>
      <c r="E30" s="33">
        <f>E16+E18+E27</f>
        <v>40203</v>
      </c>
      <c r="F30" s="34"/>
      <c r="G30" s="33">
        <f>G16+G18+G27</f>
        <v>4127</v>
      </c>
      <c r="H30" s="16"/>
      <c r="I30" s="33">
        <f>I16+I18+I27</f>
        <v>-3117</v>
      </c>
      <c r="J30" s="32"/>
      <c r="K30" s="33">
        <f>K16+K18+K27</f>
        <v>9296</v>
      </c>
      <c r="L30" s="16"/>
      <c r="M30" s="33">
        <f>M16+M18+M27</f>
        <v>181</v>
      </c>
      <c r="N30" s="34"/>
      <c r="O30" s="21">
        <f>SUM(E30:M30)</f>
        <v>50690</v>
      </c>
      <c r="P30" s="16"/>
      <c r="Q30" s="16"/>
      <c r="R30" s="16"/>
    </row>
    <row r="31" spans="1:18" ht="13.5" thickTop="1">
      <c r="A31"/>
      <c r="B31"/>
      <c r="E31" s="16"/>
      <c r="F31" s="16"/>
      <c r="G31" s="16"/>
      <c r="H31" s="16"/>
      <c r="I31" s="16"/>
      <c r="J31" s="32"/>
      <c r="K31" s="16"/>
      <c r="L31" s="16"/>
      <c r="M31" s="16"/>
      <c r="N31" s="19"/>
      <c r="O31" s="16"/>
      <c r="P31" s="16"/>
      <c r="Q31" s="16"/>
      <c r="R31" s="16"/>
    </row>
    <row r="32" spans="1:18" ht="12.75">
      <c r="A32"/>
      <c r="B32"/>
      <c r="E32" s="16"/>
      <c r="F32" s="16"/>
      <c r="G32" s="16"/>
      <c r="H32" s="16"/>
      <c r="I32" s="16"/>
      <c r="J32" s="32"/>
      <c r="K32" s="16"/>
      <c r="L32" s="16"/>
      <c r="M32" s="16"/>
      <c r="N32" s="19"/>
      <c r="O32" s="16"/>
      <c r="P32" s="16"/>
      <c r="Q32" s="16"/>
      <c r="R32" s="16"/>
    </row>
    <row r="33" spans="1:18" ht="12.75">
      <c r="A33" s="29" t="s">
        <v>164</v>
      </c>
      <c r="B33"/>
      <c r="E33" s="16"/>
      <c r="F33" s="16"/>
      <c r="G33" s="16"/>
      <c r="H33" s="16"/>
      <c r="I33" s="16"/>
      <c r="J33" s="32"/>
      <c r="K33" s="16"/>
      <c r="L33" s="16"/>
      <c r="M33" s="16"/>
      <c r="N33" s="19"/>
      <c r="O33" s="16"/>
      <c r="P33" s="16"/>
      <c r="Q33" s="16"/>
      <c r="R33" s="16"/>
    </row>
    <row r="34" spans="1:18" ht="12.75">
      <c r="A34" s="29" t="s">
        <v>222</v>
      </c>
      <c r="B34"/>
      <c r="E34" s="16"/>
      <c r="F34" s="16"/>
      <c r="G34" s="16"/>
      <c r="H34" s="16"/>
      <c r="I34" s="16"/>
      <c r="J34" s="32"/>
      <c r="K34" s="16"/>
      <c r="L34" s="16"/>
      <c r="M34" s="16"/>
      <c r="N34" s="19"/>
      <c r="O34" s="16"/>
      <c r="P34" s="16"/>
      <c r="Q34" s="16"/>
      <c r="R34" s="16"/>
    </row>
    <row r="35" spans="1:18" ht="12.75">
      <c r="A35" s="29" t="s">
        <v>218</v>
      </c>
      <c r="B35"/>
      <c r="E35" s="16"/>
      <c r="F35" s="16"/>
      <c r="G35" s="16"/>
      <c r="H35" s="16"/>
      <c r="I35" s="16"/>
      <c r="J35" s="32"/>
      <c r="K35" s="16"/>
      <c r="L35" s="16"/>
      <c r="M35" s="16"/>
      <c r="N35" s="19"/>
      <c r="O35" s="16"/>
      <c r="P35" s="16"/>
      <c r="Q35" s="16"/>
      <c r="R35" s="16"/>
    </row>
    <row r="36" spans="1:18" ht="12.75">
      <c r="A36"/>
      <c r="B36"/>
      <c r="E36" s="16"/>
      <c r="F36" s="16"/>
      <c r="G36" s="16"/>
      <c r="H36" s="16"/>
      <c r="I36" s="16"/>
      <c r="J36" s="32"/>
      <c r="K36" s="16"/>
      <c r="L36" s="16"/>
      <c r="M36" s="16"/>
      <c r="N36" s="19"/>
      <c r="O36" s="16"/>
      <c r="P36" s="16"/>
      <c r="Q36" s="16"/>
      <c r="R36" s="16"/>
    </row>
    <row r="37" spans="1:18" ht="12.75">
      <c r="A37" t="s">
        <v>241</v>
      </c>
      <c r="B37"/>
      <c r="E37" s="100">
        <v>30200</v>
      </c>
      <c r="F37" s="16"/>
      <c r="G37" s="16">
        <v>1945</v>
      </c>
      <c r="H37" s="16"/>
      <c r="I37" s="16">
        <v>2566</v>
      </c>
      <c r="J37" s="32"/>
      <c r="K37" s="16">
        <v>9798</v>
      </c>
      <c r="L37" s="16"/>
      <c r="M37" s="16">
        <v>0</v>
      </c>
      <c r="N37" s="19"/>
      <c r="O37" s="16">
        <f>SUM(E37:M37)</f>
        <v>44509</v>
      </c>
      <c r="P37" s="16"/>
      <c r="Q37" s="16"/>
      <c r="R37" s="16"/>
    </row>
    <row r="38" spans="1:18" ht="12.75">
      <c r="A38"/>
      <c r="B38"/>
      <c r="E38" s="16"/>
      <c r="F38" s="16"/>
      <c r="G38" s="16"/>
      <c r="H38" s="16"/>
      <c r="I38" s="16"/>
      <c r="J38" s="32"/>
      <c r="K38" s="16"/>
      <c r="L38" s="16"/>
      <c r="M38" s="16"/>
      <c r="N38" s="19"/>
      <c r="O38" s="16"/>
      <c r="P38" s="16"/>
      <c r="Q38" s="16"/>
      <c r="R38" s="16"/>
    </row>
    <row r="39" spans="1:18" ht="12.75">
      <c r="A39" s="10" t="s">
        <v>40</v>
      </c>
      <c r="B39"/>
      <c r="E39" s="16">
        <v>10003</v>
      </c>
      <c r="F39" s="16"/>
      <c r="G39" s="19">
        <v>4001</v>
      </c>
      <c r="H39" s="19"/>
      <c r="I39" s="19">
        <v>0</v>
      </c>
      <c r="J39" s="32"/>
      <c r="K39" s="32">
        <v>0</v>
      </c>
      <c r="L39" s="16"/>
      <c r="M39" s="32">
        <v>0</v>
      </c>
      <c r="N39" s="34"/>
      <c r="O39" s="16">
        <f>SUM(E39:M39)</f>
        <v>14004</v>
      </c>
      <c r="P39" s="16"/>
      <c r="Q39" s="16"/>
      <c r="R39" s="16"/>
    </row>
    <row r="40" spans="1:18" ht="12.75">
      <c r="A40"/>
      <c r="B40"/>
      <c r="E40" s="16"/>
      <c r="F40" s="16"/>
      <c r="G40" s="16"/>
      <c r="H40" s="16"/>
      <c r="I40" s="16"/>
      <c r="J40" s="32"/>
      <c r="K40" s="34"/>
      <c r="L40" s="19"/>
      <c r="M40" s="34"/>
      <c r="N40" s="34"/>
      <c r="O40" s="19"/>
      <c r="P40" s="16"/>
      <c r="Q40" s="16"/>
      <c r="R40" s="16"/>
    </row>
    <row r="41" spans="1:18" ht="12.75">
      <c r="A41" t="s">
        <v>217</v>
      </c>
      <c r="B41"/>
      <c r="E41" s="22">
        <v>0</v>
      </c>
      <c r="F41" s="16"/>
      <c r="G41" s="22">
        <v>0</v>
      </c>
      <c r="H41" s="19"/>
      <c r="I41" s="22">
        <v>1458</v>
      </c>
      <c r="J41" s="32"/>
      <c r="K41" s="98">
        <v>0</v>
      </c>
      <c r="L41" s="16"/>
      <c r="M41" s="98">
        <v>0</v>
      </c>
      <c r="N41" s="34"/>
      <c r="O41" s="22">
        <f>SUM(E41:M41)</f>
        <v>1458</v>
      </c>
      <c r="P41" s="16"/>
      <c r="Q41" s="16"/>
      <c r="R41" s="16"/>
    </row>
    <row r="42" spans="1:18" ht="12.75">
      <c r="A42" t="s">
        <v>246</v>
      </c>
      <c r="B42"/>
      <c r="E42" s="23"/>
      <c r="F42" s="16"/>
      <c r="G42" s="23"/>
      <c r="H42" s="19"/>
      <c r="I42" s="23"/>
      <c r="J42" s="32"/>
      <c r="K42" s="101"/>
      <c r="L42" s="16"/>
      <c r="M42" s="101"/>
      <c r="N42" s="34"/>
      <c r="O42" s="23"/>
      <c r="P42" s="16"/>
      <c r="Q42" s="16"/>
      <c r="R42" s="16"/>
    </row>
    <row r="43" spans="1:18" ht="12.75">
      <c r="A43" t="s">
        <v>244</v>
      </c>
      <c r="B43"/>
      <c r="E43" s="23"/>
      <c r="F43" s="16"/>
      <c r="G43" s="23"/>
      <c r="H43" s="19"/>
      <c r="I43" s="23"/>
      <c r="J43" s="32"/>
      <c r="K43" s="101"/>
      <c r="L43" s="16"/>
      <c r="M43" s="101"/>
      <c r="N43" s="34"/>
      <c r="O43" s="23"/>
      <c r="P43" s="16"/>
      <c r="Q43" s="16"/>
      <c r="R43" s="16"/>
    </row>
    <row r="44" spans="1:18" ht="12.75">
      <c r="A44" t="s">
        <v>245</v>
      </c>
      <c r="B44"/>
      <c r="E44" s="23">
        <v>0</v>
      </c>
      <c r="F44" s="16"/>
      <c r="G44" s="23">
        <v>0</v>
      </c>
      <c r="H44" s="19"/>
      <c r="I44" s="23">
        <v>0</v>
      </c>
      <c r="J44" s="32"/>
      <c r="K44" s="101">
        <v>-21</v>
      </c>
      <c r="L44" s="16"/>
      <c r="M44" s="101">
        <v>0</v>
      </c>
      <c r="N44" s="34"/>
      <c r="O44" s="23">
        <f>SUM(E44:M44)</f>
        <v>-21</v>
      </c>
      <c r="P44" s="16"/>
      <c r="Q44" s="16"/>
      <c r="R44" s="16"/>
    </row>
    <row r="45" spans="1:18" ht="12.75">
      <c r="A45" t="s">
        <v>215</v>
      </c>
      <c r="B45"/>
      <c r="E45" s="24">
        <v>0</v>
      </c>
      <c r="F45" s="16"/>
      <c r="G45" s="24">
        <v>-1819</v>
      </c>
      <c r="H45" s="19"/>
      <c r="I45" s="24">
        <v>0</v>
      </c>
      <c r="J45" s="32"/>
      <c r="K45" s="99">
        <v>0</v>
      </c>
      <c r="L45" s="16"/>
      <c r="M45" s="99">
        <v>0</v>
      </c>
      <c r="N45" s="34"/>
      <c r="O45" s="24">
        <f>SUM(E45:M45)</f>
        <v>-1819</v>
      </c>
      <c r="P45" s="16"/>
      <c r="Q45" s="16"/>
      <c r="R45" s="16"/>
    </row>
    <row r="46" spans="1:18" ht="12.75">
      <c r="A46"/>
      <c r="B46"/>
      <c r="E46" s="16">
        <f>SUM(E41:E45)</f>
        <v>0</v>
      </c>
      <c r="F46" s="16"/>
      <c r="G46" s="16">
        <f>SUM(G41:G45)</f>
        <v>-1819</v>
      </c>
      <c r="H46" s="19"/>
      <c r="I46" s="16">
        <f>SUM(I41:I45)</f>
        <v>1458</v>
      </c>
      <c r="J46" s="32"/>
      <c r="K46" s="16">
        <f>SUM(K41:K45)</f>
        <v>-21</v>
      </c>
      <c r="L46" s="16"/>
      <c r="M46" s="16">
        <f>SUM(M41:M45)</f>
        <v>0</v>
      </c>
      <c r="N46" s="19"/>
      <c r="O46" s="16">
        <f>SUM(E46:M46)</f>
        <v>-382</v>
      </c>
      <c r="P46" s="16"/>
      <c r="Q46" s="16"/>
      <c r="R46" s="16"/>
    </row>
    <row r="47" spans="1:18" ht="12.75">
      <c r="A47" t="s">
        <v>114</v>
      </c>
      <c r="B47"/>
      <c r="E47" s="16"/>
      <c r="F47" s="16"/>
      <c r="G47" s="16"/>
      <c r="H47" s="16"/>
      <c r="I47" s="16"/>
      <c r="J47" s="32"/>
      <c r="K47" s="16"/>
      <c r="L47" s="16"/>
      <c r="M47" s="16"/>
      <c r="N47" s="19"/>
      <c r="O47" s="16"/>
      <c r="P47" s="16"/>
      <c r="Q47" s="16"/>
      <c r="R47" s="16"/>
    </row>
    <row r="48" spans="1:18" ht="13.5" thickBot="1">
      <c r="A48" t="s">
        <v>216</v>
      </c>
      <c r="B48"/>
      <c r="E48" s="21">
        <f>E37+E39+E46</f>
        <v>40203</v>
      </c>
      <c r="F48" s="16"/>
      <c r="G48" s="21">
        <f>G37+G39+G46</f>
        <v>4127</v>
      </c>
      <c r="H48" s="16"/>
      <c r="I48" s="21">
        <f>I37+I39+I46</f>
        <v>4024</v>
      </c>
      <c r="J48" s="32"/>
      <c r="K48" s="21">
        <f>K37+K39+K46</f>
        <v>9777</v>
      </c>
      <c r="L48" s="16"/>
      <c r="M48" s="21">
        <f>M37+M39+M46</f>
        <v>0</v>
      </c>
      <c r="N48" s="19"/>
      <c r="O48" s="21">
        <f>SUM(E48:M48)</f>
        <v>58131</v>
      </c>
      <c r="P48" s="16"/>
      <c r="Q48" s="16"/>
      <c r="R48" s="16"/>
    </row>
    <row r="49" spans="1:18" ht="13.5" thickTop="1">
      <c r="A49"/>
      <c r="B49"/>
      <c r="E49" s="16"/>
      <c r="F49" s="16"/>
      <c r="G49" s="16"/>
      <c r="H49" s="16"/>
      <c r="I49" s="16"/>
      <c r="J49" s="32"/>
      <c r="K49" s="16"/>
      <c r="L49" s="16"/>
      <c r="M49" s="16"/>
      <c r="N49" s="19"/>
      <c r="O49" s="16"/>
      <c r="P49" s="16"/>
      <c r="Q49" s="16"/>
      <c r="R49" s="16"/>
    </row>
    <row r="50" spans="1:18" ht="12.75">
      <c r="A50"/>
      <c r="B50"/>
      <c r="E50" s="16"/>
      <c r="F50" s="16"/>
      <c r="G50" s="16"/>
      <c r="H50" s="16"/>
      <c r="I50" s="16"/>
      <c r="J50" s="32"/>
      <c r="K50" s="16"/>
      <c r="L50" s="16"/>
      <c r="M50" s="16"/>
      <c r="N50" s="19"/>
      <c r="O50" s="16"/>
      <c r="P50" s="16"/>
      <c r="Q50" s="16"/>
      <c r="R50" s="16"/>
    </row>
    <row r="51" spans="1:18" ht="12.75">
      <c r="A51"/>
      <c r="B5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2.75">
      <c r="A52"/>
      <c r="B5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2.75">
      <c r="A53"/>
      <c r="B5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2.75">
      <c r="A54"/>
      <c r="B5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4" ht="12.75">
      <c r="A55" s="18" t="s">
        <v>177</v>
      </c>
      <c r="B55"/>
      <c r="G55" s="3"/>
      <c r="H55" s="32"/>
      <c r="I55" s="16"/>
      <c r="J55" s="16"/>
      <c r="L55"/>
      <c r="M55"/>
      <c r="N55"/>
    </row>
    <row r="56" spans="1:14" ht="12.75">
      <c r="A56" t="s">
        <v>247</v>
      </c>
      <c r="B56"/>
      <c r="G56" s="3"/>
      <c r="H56" s="32"/>
      <c r="I56" s="16"/>
      <c r="J56" s="16"/>
      <c r="L56"/>
      <c r="M56"/>
      <c r="N56"/>
    </row>
    <row r="57" spans="1:18" ht="12.75">
      <c r="A57"/>
      <c r="B57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2" customHeight="1">
      <c r="A58"/>
      <c r="B5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5:18" ht="12.7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5:18" ht="12.75"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5:18" ht="12.75"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5:18" ht="12.75"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1:15" ht="12.75">
      <c r="K63" s="16"/>
      <c r="L63" s="16"/>
      <c r="M63" s="16"/>
      <c r="N63" s="16"/>
      <c r="O63" s="16"/>
    </row>
    <row r="64" spans="11:15" ht="12.75">
      <c r="K64" s="16"/>
      <c r="L64" s="16"/>
      <c r="M64" s="16"/>
      <c r="N64" s="16"/>
      <c r="O64" s="16"/>
    </row>
    <row r="65" spans="11:15" ht="12.75">
      <c r="K65" s="16"/>
      <c r="L65" s="16"/>
      <c r="M65" s="16"/>
      <c r="N65" s="16"/>
      <c r="O65" s="16"/>
    </row>
    <row r="66" spans="11:15" ht="12.75">
      <c r="K66" s="16"/>
      <c r="L66" s="16"/>
      <c r="M66" s="16"/>
      <c r="N66" s="16"/>
      <c r="O66" s="16"/>
    </row>
    <row r="67" spans="11:15" ht="12.75">
      <c r="K67" s="16"/>
      <c r="L67" s="16"/>
      <c r="M67" s="16"/>
      <c r="N67" s="16"/>
      <c r="O67" s="16"/>
    </row>
    <row r="68" spans="11:15" ht="12.75">
      <c r="K68" s="16"/>
      <c r="L68" s="16"/>
      <c r="M68" s="16"/>
      <c r="N68" s="16"/>
      <c r="O68" s="16"/>
    </row>
    <row r="69" spans="11:15" ht="12.75">
      <c r="K69" s="16"/>
      <c r="L69" s="16"/>
      <c r="M69" s="16"/>
      <c r="N69" s="16"/>
      <c r="O69" s="16"/>
    </row>
    <row r="70" spans="11:15" ht="12.75">
      <c r="K70" s="16"/>
      <c r="L70" s="16"/>
      <c r="M70" s="16"/>
      <c r="N70" s="16"/>
      <c r="O70" s="16"/>
    </row>
    <row r="71" spans="11:15" ht="12.75">
      <c r="K71" s="16"/>
      <c r="L71" s="16"/>
      <c r="M71" s="16"/>
      <c r="N71" s="16"/>
      <c r="O71" s="16"/>
    </row>
    <row r="72" spans="11:15" ht="12.75">
      <c r="K72" s="16"/>
      <c r="L72" s="16"/>
      <c r="M72" s="16"/>
      <c r="N72" s="16"/>
      <c r="O72" s="16"/>
    </row>
    <row r="73" spans="11:15" ht="12.75">
      <c r="K73" s="16"/>
      <c r="L73" s="16"/>
      <c r="M73" s="16"/>
      <c r="N73" s="16"/>
      <c r="O73" s="16"/>
    </row>
    <row r="74" spans="11:15" ht="12.75">
      <c r="K74" s="16"/>
      <c r="L74" s="16"/>
      <c r="M74" s="16"/>
      <c r="N74" s="16"/>
      <c r="O74" s="16"/>
    </row>
    <row r="75" spans="11:15" ht="12.75">
      <c r="K75" s="16"/>
      <c r="L75" s="16"/>
      <c r="M75" s="16"/>
      <c r="N75" s="16"/>
      <c r="O75" s="16"/>
    </row>
    <row r="76" spans="11:15" ht="12.75">
      <c r="K76" s="16"/>
      <c r="L76" s="16"/>
      <c r="M76" s="16"/>
      <c r="N76" s="16"/>
      <c r="O76" s="16"/>
    </row>
    <row r="77" spans="11:15" ht="12.75">
      <c r="K77" s="16"/>
      <c r="L77" s="16"/>
      <c r="M77" s="16"/>
      <c r="N77" s="16"/>
      <c r="O77" s="16"/>
    </row>
    <row r="78" spans="11:15" ht="12.75">
      <c r="K78" s="16"/>
      <c r="L78" s="16"/>
      <c r="M78" s="16"/>
      <c r="N78" s="16"/>
      <c r="O78" s="16"/>
    </row>
    <row r="79" spans="11:15" ht="12.75">
      <c r="K79" s="16"/>
      <c r="L79" s="16"/>
      <c r="M79" s="16"/>
      <c r="N79" s="16"/>
      <c r="O79" s="16"/>
    </row>
    <row r="80" spans="11:15" ht="12.75">
      <c r="K80" s="16"/>
      <c r="L80" s="16"/>
      <c r="M80" s="16"/>
      <c r="N80" s="16"/>
      <c r="O80" s="16"/>
    </row>
    <row r="81" spans="11:15" ht="12.75">
      <c r="K81" s="16"/>
      <c r="L81" s="16"/>
      <c r="M81" s="16"/>
      <c r="N81" s="16"/>
      <c r="O81" s="16"/>
    </row>
    <row r="82" spans="11:15" ht="12.75">
      <c r="K82" s="16"/>
      <c r="L82" s="16"/>
      <c r="M82" s="16"/>
      <c r="N82" s="16"/>
      <c r="O82" s="16"/>
    </row>
    <row r="83" spans="11:15" ht="12.75">
      <c r="K83" s="16"/>
      <c r="L83" s="16"/>
      <c r="M83" s="16"/>
      <c r="N83" s="16"/>
      <c r="O83" s="16"/>
    </row>
    <row r="84" spans="11:15" ht="12.75">
      <c r="K84" s="16"/>
      <c r="L84" s="16"/>
      <c r="M84" s="16"/>
      <c r="N84" s="16"/>
      <c r="O84" s="16"/>
    </row>
    <row r="85" spans="11:15" ht="12.75">
      <c r="K85" s="16"/>
      <c r="L85" s="16"/>
      <c r="M85" s="16"/>
      <c r="N85" s="16"/>
      <c r="O85" s="16"/>
    </row>
    <row r="86" spans="11:15" ht="12.75">
      <c r="K86" s="16"/>
      <c r="L86" s="16"/>
      <c r="M86" s="16"/>
      <c r="N86" s="16"/>
      <c r="O86" s="16"/>
    </row>
    <row r="87" spans="11:15" ht="12.75">
      <c r="K87" s="16"/>
      <c r="L87" s="16"/>
      <c r="M87" s="16"/>
      <c r="N87" s="16"/>
      <c r="O87" s="16"/>
    </row>
    <row r="88" spans="11:15" ht="12.75">
      <c r="K88" s="16"/>
      <c r="L88" s="16"/>
      <c r="M88" s="16"/>
      <c r="N88" s="16"/>
      <c r="O88" s="16"/>
    </row>
    <row r="89" spans="11:15" ht="12.75">
      <c r="K89" s="16"/>
      <c r="L89" s="16"/>
      <c r="M89" s="16"/>
      <c r="N89" s="16"/>
      <c r="O89" s="16"/>
    </row>
    <row r="90" spans="11:15" ht="12.75">
      <c r="K90" s="16"/>
      <c r="L90" s="16"/>
      <c r="M90" s="16"/>
      <c r="N90" s="16"/>
      <c r="O90" s="16"/>
    </row>
    <row r="91" spans="11:15" ht="12.75">
      <c r="K91" s="16"/>
      <c r="L91" s="16"/>
      <c r="M91" s="16"/>
      <c r="N91" s="16"/>
      <c r="O91" s="16"/>
    </row>
    <row r="92" spans="11:15" ht="12.75">
      <c r="K92" s="16"/>
      <c r="L92" s="16"/>
      <c r="M92" s="16"/>
      <c r="N92" s="16"/>
      <c r="O92" s="16"/>
    </row>
    <row r="93" spans="11:15" ht="12.75">
      <c r="K93" s="16"/>
      <c r="L93" s="16"/>
      <c r="M93" s="16"/>
      <c r="N93" s="16"/>
      <c r="O93" s="16"/>
    </row>
    <row r="94" spans="11:15" ht="12.75">
      <c r="K94" s="16"/>
      <c r="L94" s="16"/>
      <c r="M94" s="16"/>
      <c r="N94" s="16"/>
      <c r="O94" s="16"/>
    </row>
    <row r="95" spans="11:15" ht="12.75">
      <c r="K95" s="16"/>
      <c r="L95" s="16"/>
      <c r="M95" s="16"/>
      <c r="N95" s="16"/>
      <c r="O95" s="16"/>
    </row>
    <row r="96" spans="11:15" ht="12.75">
      <c r="K96" s="16"/>
      <c r="L96" s="16"/>
      <c r="M96" s="16"/>
      <c r="N96" s="16"/>
      <c r="O96" s="16"/>
    </row>
    <row r="97" spans="11:15" ht="12.75">
      <c r="K97" s="16"/>
      <c r="L97" s="16"/>
      <c r="M97" s="16"/>
      <c r="N97" s="16"/>
      <c r="O97" s="16"/>
    </row>
    <row r="98" spans="11:15" ht="12.75">
      <c r="K98" s="16"/>
      <c r="L98" s="16"/>
      <c r="M98" s="16"/>
      <c r="N98" s="16"/>
      <c r="O98" s="16"/>
    </row>
    <row r="99" spans="11:15" ht="12.75">
      <c r="K99" s="16"/>
      <c r="L99" s="16"/>
      <c r="M99" s="16"/>
      <c r="N99" s="16"/>
      <c r="O99" s="16"/>
    </row>
    <row r="100" spans="11:15" ht="12.75">
      <c r="K100" s="16"/>
      <c r="L100" s="16"/>
      <c r="M100" s="16"/>
      <c r="N100" s="16"/>
      <c r="O100" s="16"/>
    </row>
    <row r="101" spans="11:15" ht="12.75">
      <c r="K101" s="16"/>
      <c r="L101" s="16"/>
      <c r="M101" s="16"/>
      <c r="N101" s="16"/>
      <c r="O101" s="16"/>
    </row>
    <row r="102" spans="11:15" ht="12.75">
      <c r="K102" s="16"/>
      <c r="L102" s="16"/>
      <c r="M102" s="16"/>
      <c r="N102" s="16"/>
      <c r="O102" s="16"/>
    </row>
    <row r="103" spans="11:15" ht="12.75">
      <c r="K103" s="16"/>
      <c r="L103" s="16"/>
      <c r="M103" s="16"/>
      <c r="N103" s="16"/>
      <c r="O103" s="16"/>
    </row>
    <row r="104" spans="11:15" ht="12.75">
      <c r="K104" s="16"/>
      <c r="L104" s="16"/>
      <c r="M104" s="16"/>
      <c r="N104" s="16"/>
      <c r="O104" s="16"/>
    </row>
    <row r="105" spans="11:15" ht="12.75">
      <c r="K105" s="16"/>
      <c r="L105" s="16"/>
      <c r="M105" s="16"/>
      <c r="N105" s="16"/>
      <c r="O105" s="16"/>
    </row>
    <row r="106" spans="11:15" ht="12.75">
      <c r="K106" s="16"/>
      <c r="L106" s="16"/>
      <c r="M106" s="16"/>
      <c r="N106" s="16"/>
      <c r="O106" s="16"/>
    </row>
    <row r="107" spans="11:15" ht="12.75">
      <c r="K107" s="16"/>
      <c r="L107" s="16"/>
      <c r="M107" s="16"/>
      <c r="N107" s="16"/>
      <c r="O107" s="16"/>
    </row>
    <row r="108" spans="11:15" ht="12.75">
      <c r="K108" s="16"/>
      <c r="L108" s="16"/>
      <c r="M108" s="16"/>
      <c r="N108" s="16"/>
      <c r="O108" s="16"/>
    </row>
    <row r="109" spans="11:15" ht="12.75">
      <c r="K109" s="16"/>
      <c r="L109" s="16"/>
      <c r="M109" s="16"/>
      <c r="N109" s="16"/>
      <c r="O109" s="16"/>
    </row>
    <row r="110" spans="11:15" ht="12.75">
      <c r="K110" s="16"/>
      <c r="L110" s="16"/>
      <c r="M110" s="16"/>
      <c r="N110" s="16"/>
      <c r="O110" s="16"/>
    </row>
    <row r="111" spans="11:15" ht="12.75">
      <c r="K111" s="16"/>
      <c r="L111" s="16"/>
      <c r="M111" s="16"/>
      <c r="N111" s="16"/>
      <c r="O111" s="16"/>
    </row>
    <row r="112" spans="11:15" ht="12.75">
      <c r="K112" s="16"/>
      <c r="L112" s="16"/>
      <c r="M112" s="16"/>
      <c r="N112" s="16"/>
      <c r="O112" s="16"/>
    </row>
    <row r="113" spans="11:15" ht="12.75">
      <c r="K113" s="16"/>
      <c r="L113" s="16"/>
      <c r="M113" s="16"/>
      <c r="N113" s="16"/>
      <c r="O113" s="16"/>
    </row>
    <row r="114" spans="11:15" ht="12.75">
      <c r="K114" s="16"/>
      <c r="L114" s="16"/>
      <c r="M114" s="16"/>
      <c r="N114" s="16"/>
      <c r="O114" s="16"/>
    </row>
    <row r="115" spans="11:15" ht="12.75">
      <c r="K115" s="16"/>
      <c r="L115" s="16"/>
      <c r="M115" s="16"/>
      <c r="N115" s="16"/>
      <c r="O115" s="16"/>
    </row>
    <row r="116" spans="11:15" ht="12.75">
      <c r="K116" s="16"/>
      <c r="L116" s="16"/>
      <c r="M116" s="16"/>
      <c r="N116" s="16"/>
      <c r="O116" s="16"/>
    </row>
    <row r="117" spans="11:15" ht="12.75">
      <c r="K117" s="16"/>
      <c r="L117" s="16"/>
      <c r="M117" s="16"/>
      <c r="N117" s="16"/>
      <c r="O117" s="16"/>
    </row>
    <row r="118" spans="11:15" ht="12.75">
      <c r="K118" s="16"/>
      <c r="L118" s="16"/>
      <c r="M118" s="16"/>
      <c r="N118" s="16"/>
      <c r="O118" s="16"/>
    </row>
    <row r="119" spans="11:15" ht="12.75">
      <c r="K119" s="16"/>
      <c r="L119" s="16"/>
      <c r="M119" s="16"/>
      <c r="N119" s="16"/>
      <c r="O119" s="16"/>
    </row>
    <row r="120" spans="11:15" ht="12.75">
      <c r="K120" s="16"/>
      <c r="L120" s="16"/>
      <c r="M120" s="16"/>
      <c r="N120" s="16"/>
      <c r="O120" s="16"/>
    </row>
    <row r="121" spans="11:15" ht="12.75">
      <c r="K121" s="16"/>
      <c r="L121" s="16"/>
      <c r="M121" s="16"/>
      <c r="N121" s="16"/>
      <c r="O121" s="16"/>
    </row>
    <row r="122" spans="11:15" ht="12.75">
      <c r="K122" s="16"/>
      <c r="L122" s="16"/>
      <c r="M122" s="16"/>
      <c r="N122" s="16"/>
      <c r="O122" s="16"/>
    </row>
    <row r="123" spans="11:15" ht="12.75">
      <c r="K123" s="16"/>
      <c r="L123" s="16"/>
      <c r="M123" s="16"/>
      <c r="N123" s="16"/>
      <c r="O123" s="16"/>
    </row>
    <row r="124" spans="11:15" ht="12.75">
      <c r="K124" s="16"/>
      <c r="L124" s="16"/>
      <c r="M124" s="16"/>
      <c r="N124" s="16"/>
      <c r="O124" s="16"/>
    </row>
    <row r="125" spans="11:15" ht="12.75">
      <c r="K125" s="16"/>
      <c r="L125" s="16"/>
      <c r="M125" s="16"/>
      <c r="N125" s="16"/>
      <c r="O125" s="16"/>
    </row>
    <row r="126" spans="11:15" ht="12.75">
      <c r="K126" s="16"/>
      <c r="L126" s="16"/>
      <c r="M126" s="16"/>
      <c r="N126" s="16"/>
      <c r="O126" s="16"/>
    </row>
    <row r="127" spans="11:15" ht="12.75">
      <c r="K127" s="16"/>
      <c r="L127" s="16"/>
      <c r="M127" s="16"/>
      <c r="N127" s="16"/>
      <c r="O127" s="16"/>
    </row>
    <row r="128" spans="11:15" ht="12.75">
      <c r="K128" s="16"/>
      <c r="L128" s="16"/>
      <c r="M128" s="16"/>
      <c r="N128" s="16"/>
      <c r="O128" s="16"/>
    </row>
    <row r="129" spans="11:15" ht="12.75">
      <c r="K129" s="16"/>
      <c r="L129" s="16"/>
      <c r="M129" s="16"/>
      <c r="N129" s="16"/>
      <c r="O129" s="16"/>
    </row>
    <row r="130" spans="11:15" ht="12.75">
      <c r="K130" s="16"/>
      <c r="L130" s="16"/>
      <c r="M130" s="16"/>
      <c r="N130" s="16"/>
      <c r="O130" s="16"/>
    </row>
    <row r="131" spans="11:15" ht="12.75">
      <c r="K131" s="16"/>
      <c r="L131" s="16"/>
      <c r="M131" s="16"/>
      <c r="N131" s="16"/>
      <c r="O131" s="16"/>
    </row>
    <row r="132" spans="11:15" ht="12.75">
      <c r="K132" s="16"/>
      <c r="L132" s="16"/>
      <c r="M132" s="16"/>
      <c r="N132" s="16"/>
      <c r="O132" s="16"/>
    </row>
    <row r="133" spans="11:15" ht="12.75">
      <c r="K133" s="16"/>
      <c r="L133" s="16"/>
      <c r="M133" s="16"/>
      <c r="N133" s="16"/>
      <c r="O133" s="16"/>
    </row>
    <row r="134" spans="11:15" ht="12.75">
      <c r="K134" s="16"/>
      <c r="L134" s="16"/>
      <c r="M134" s="16"/>
      <c r="N134" s="16"/>
      <c r="O134" s="16"/>
    </row>
    <row r="135" spans="11:15" ht="12.75">
      <c r="K135" s="16"/>
      <c r="L135" s="16"/>
      <c r="M135" s="16"/>
      <c r="N135" s="16"/>
      <c r="O135" s="16"/>
    </row>
    <row r="136" spans="11:15" ht="12.75">
      <c r="K136" s="16"/>
      <c r="L136" s="16"/>
      <c r="M136" s="16"/>
      <c r="N136" s="16"/>
      <c r="O136" s="16"/>
    </row>
    <row r="137" spans="11:15" ht="12.75">
      <c r="K137" s="16"/>
      <c r="L137" s="16"/>
      <c r="M137" s="16"/>
      <c r="N137" s="16"/>
      <c r="O137" s="16"/>
    </row>
    <row r="138" spans="11:15" ht="12.75">
      <c r="K138" s="16"/>
      <c r="L138" s="16"/>
      <c r="M138" s="16"/>
      <c r="N138" s="16"/>
      <c r="O138" s="16"/>
    </row>
    <row r="139" spans="11:15" ht="12.75">
      <c r="K139" s="16"/>
      <c r="L139" s="16"/>
      <c r="M139" s="16"/>
      <c r="N139" s="16"/>
      <c r="O139" s="16"/>
    </row>
    <row r="140" spans="11:15" ht="12.75">
      <c r="K140" s="16"/>
      <c r="L140" s="16"/>
      <c r="M140" s="16"/>
      <c r="N140" s="16"/>
      <c r="O140" s="16"/>
    </row>
    <row r="141" spans="11:15" ht="12.75">
      <c r="K141" s="16"/>
      <c r="L141" s="16"/>
      <c r="M141" s="16"/>
      <c r="N141" s="16"/>
      <c r="O141" s="16"/>
    </row>
    <row r="142" spans="11:15" ht="12.75">
      <c r="K142" s="16"/>
      <c r="L142" s="16"/>
      <c r="M142" s="16"/>
      <c r="N142" s="16"/>
      <c r="O142" s="16"/>
    </row>
    <row r="143" spans="11:15" ht="12.75">
      <c r="K143" s="16"/>
      <c r="L143" s="16"/>
      <c r="M143" s="16"/>
      <c r="N143" s="16"/>
      <c r="O143" s="16"/>
    </row>
    <row r="144" spans="11:15" ht="12.75">
      <c r="K144" s="16"/>
      <c r="L144" s="16"/>
      <c r="M144" s="16"/>
      <c r="N144" s="16"/>
      <c r="O144" s="16"/>
    </row>
    <row r="145" spans="11:15" ht="12.75">
      <c r="K145" s="16"/>
      <c r="L145" s="16"/>
      <c r="M145" s="16"/>
      <c r="N145" s="16"/>
      <c r="O145" s="16"/>
    </row>
    <row r="146" spans="11:15" ht="12.75">
      <c r="K146" s="16"/>
      <c r="L146" s="16"/>
      <c r="M146" s="16"/>
      <c r="N146" s="16"/>
      <c r="O146" s="16"/>
    </row>
    <row r="147" spans="11:15" ht="12.75">
      <c r="K147" s="16"/>
      <c r="L147" s="16"/>
      <c r="M147" s="16"/>
      <c r="N147" s="16"/>
      <c r="O147" s="16"/>
    </row>
    <row r="148" spans="11:15" ht="12.75">
      <c r="K148" s="16"/>
      <c r="L148" s="16"/>
      <c r="M148" s="16"/>
      <c r="N148" s="16"/>
      <c r="O148" s="16"/>
    </row>
    <row r="149" spans="11:15" ht="12.75">
      <c r="K149" s="16"/>
      <c r="L149" s="16"/>
      <c r="M149" s="16"/>
      <c r="N149" s="16"/>
      <c r="O149" s="16"/>
    </row>
    <row r="150" spans="11:15" ht="12.75">
      <c r="K150" s="16"/>
      <c r="L150" s="16"/>
      <c r="M150" s="16"/>
      <c r="N150" s="16"/>
      <c r="O150" s="16"/>
    </row>
    <row r="151" spans="11:15" ht="12.75">
      <c r="K151" s="16"/>
      <c r="L151" s="16"/>
      <c r="M151" s="16"/>
      <c r="N151" s="16"/>
      <c r="O151" s="16"/>
    </row>
    <row r="152" spans="11:15" ht="12.75">
      <c r="K152" s="16"/>
      <c r="L152" s="16"/>
      <c r="M152" s="16"/>
      <c r="N152" s="16"/>
      <c r="O152" s="16"/>
    </row>
    <row r="153" spans="11:15" ht="12.75">
      <c r="K153" s="16"/>
      <c r="L153" s="16"/>
      <c r="M153" s="16"/>
      <c r="N153" s="16"/>
      <c r="O153" s="16"/>
    </row>
    <row r="154" spans="11:15" ht="12.75">
      <c r="K154" s="16"/>
      <c r="L154" s="16"/>
      <c r="M154" s="16"/>
      <c r="N154" s="16"/>
      <c r="O154" s="16"/>
    </row>
    <row r="155" spans="11:15" ht="12.75">
      <c r="K155" s="16"/>
      <c r="L155" s="16"/>
      <c r="M155" s="16"/>
      <c r="N155" s="16"/>
      <c r="O155" s="16"/>
    </row>
    <row r="156" spans="11:15" ht="12.75">
      <c r="K156" s="16"/>
      <c r="L156" s="16"/>
      <c r="M156" s="16"/>
      <c r="N156" s="16"/>
      <c r="O156" s="16"/>
    </row>
    <row r="157" spans="11:15" ht="12.75">
      <c r="K157" s="16"/>
      <c r="L157" s="16"/>
      <c r="M157" s="16"/>
      <c r="N157" s="16"/>
      <c r="O157" s="16"/>
    </row>
    <row r="158" spans="11:15" ht="12.75">
      <c r="K158" s="16"/>
      <c r="L158" s="16"/>
      <c r="M158" s="16"/>
      <c r="N158" s="16"/>
      <c r="O158" s="16"/>
    </row>
    <row r="159" spans="11:15" ht="12.75">
      <c r="K159" s="16"/>
      <c r="L159" s="16"/>
      <c r="M159" s="16"/>
      <c r="N159" s="16"/>
      <c r="O159" s="16"/>
    </row>
    <row r="160" spans="11:15" ht="12.75">
      <c r="K160" s="16"/>
      <c r="L160" s="16"/>
      <c r="M160" s="16"/>
      <c r="N160" s="16"/>
      <c r="O160" s="16"/>
    </row>
    <row r="161" spans="11:15" ht="12.75">
      <c r="K161" s="16"/>
      <c r="L161" s="16"/>
      <c r="M161" s="16"/>
      <c r="N161" s="16"/>
      <c r="O161" s="16"/>
    </row>
    <row r="162" spans="11:15" ht="12.75">
      <c r="K162" s="16"/>
      <c r="L162" s="16"/>
      <c r="M162" s="16"/>
      <c r="N162" s="16"/>
      <c r="O162" s="16"/>
    </row>
    <row r="163" spans="11:15" ht="12.75">
      <c r="K163" s="16"/>
      <c r="L163" s="16"/>
      <c r="M163" s="16"/>
      <c r="N163" s="16"/>
      <c r="O163" s="16"/>
    </row>
    <row r="164" spans="11:15" ht="12.75">
      <c r="K164" s="16"/>
      <c r="L164" s="16"/>
      <c r="M164" s="16"/>
      <c r="N164" s="16"/>
      <c r="O164" s="16"/>
    </row>
    <row r="165" spans="11:15" ht="12.75">
      <c r="K165" s="16"/>
      <c r="L165" s="16"/>
      <c r="M165" s="16"/>
      <c r="N165" s="16"/>
      <c r="O165" s="16"/>
    </row>
    <row r="166" spans="11:15" ht="12.75">
      <c r="K166" s="16"/>
      <c r="L166" s="16"/>
      <c r="M166" s="16"/>
      <c r="N166" s="16"/>
      <c r="O166" s="16"/>
    </row>
    <row r="167" spans="11:15" ht="12.75">
      <c r="K167" s="16"/>
      <c r="L167" s="16"/>
      <c r="M167" s="16"/>
      <c r="N167" s="16"/>
      <c r="O167" s="16"/>
    </row>
    <row r="168" spans="11:15" ht="12.75">
      <c r="K168" s="16"/>
      <c r="L168" s="16"/>
      <c r="M168" s="16"/>
      <c r="N168" s="16"/>
      <c r="O168" s="16"/>
    </row>
    <row r="169" spans="11:15" ht="12.75">
      <c r="K169" s="16"/>
      <c r="L169" s="16"/>
      <c r="M169" s="16"/>
      <c r="N169" s="16"/>
      <c r="O169" s="16"/>
    </row>
    <row r="170" spans="11:15" ht="12.75">
      <c r="K170" s="16"/>
      <c r="L170" s="16"/>
      <c r="M170" s="16"/>
      <c r="N170" s="16"/>
      <c r="O170" s="16"/>
    </row>
    <row r="171" spans="11:15" ht="12.75">
      <c r="K171" s="16"/>
      <c r="L171" s="16"/>
      <c r="M171" s="16"/>
      <c r="N171" s="16"/>
      <c r="O171" s="16"/>
    </row>
    <row r="172" spans="11:15" ht="12.75">
      <c r="K172" s="16"/>
      <c r="L172" s="16"/>
      <c r="M172" s="16"/>
      <c r="N172" s="16"/>
      <c r="O172" s="16"/>
    </row>
    <row r="173" spans="11:15" ht="12.75">
      <c r="K173" s="16"/>
      <c r="L173" s="16"/>
      <c r="M173" s="16"/>
      <c r="N173" s="16"/>
      <c r="O173" s="16"/>
    </row>
    <row r="174" spans="11:15" ht="12.75">
      <c r="K174" s="16"/>
      <c r="L174" s="16"/>
      <c r="M174" s="16"/>
      <c r="N174" s="16"/>
      <c r="O174" s="16"/>
    </row>
    <row r="175" spans="11:15" ht="12.75">
      <c r="K175" s="16"/>
      <c r="L175" s="16"/>
      <c r="M175" s="16"/>
      <c r="N175" s="16"/>
      <c r="O175" s="16"/>
    </row>
    <row r="176" spans="11:15" ht="12.75">
      <c r="K176" s="16"/>
      <c r="L176" s="16"/>
      <c r="M176" s="16"/>
      <c r="N176" s="16"/>
      <c r="O176" s="16"/>
    </row>
    <row r="177" spans="11:15" ht="12.75">
      <c r="K177" s="16"/>
      <c r="L177" s="16"/>
      <c r="M177" s="16"/>
      <c r="N177" s="16"/>
      <c r="O177" s="16"/>
    </row>
    <row r="178" spans="11:15" ht="12.75">
      <c r="K178" s="16"/>
      <c r="L178" s="16"/>
      <c r="M178" s="16"/>
      <c r="N178" s="16"/>
      <c r="O178" s="16"/>
    </row>
    <row r="179" spans="11:15" ht="12.75">
      <c r="K179" s="16"/>
      <c r="L179" s="16"/>
      <c r="M179" s="16"/>
      <c r="N179" s="16"/>
      <c r="O179" s="16"/>
    </row>
    <row r="180" spans="11:15" ht="12.75">
      <c r="K180" s="16"/>
      <c r="L180" s="16"/>
      <c r="M180" s="16"/>
      <c r="N180" s="16"/>
      <c r="O180" s="16"/>
    </row>
  </sheetData>
  <sheetProtection password="CF7A" sheet="1" objects="1" scenarios="1" selectLockedCells="1" selectUnlockedCells="1"/>
  <mergeCells count="1">
    <mergeCell ref="G8:I8"/>
  </mergeCells>
  <printOptions/>
  <pageMargins left="0.71" right="0.64" top="1" bottom="0" header="0.5" footer="0.5"/>
  <pageSetup fitToHeight="1" fitToWidth="1" horizontalDpi="600" verticalDpi="600" orientation="portrait" paperSize="9" scale="86" r:id="rId1"/>
  <headerFooter alignWithMargins="0">
    <oddHeader>&amp;LCompany No.
576121-A&amp;C&amp;A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76"/>
  <sheetViews>
    <sheetView workbookViewId="0" topLeftCell="A1">
      <selection activeCell="A23" sqref="A23"/>
    </sheetView>
  </sheetViews>
  <sheetFormatPr defaultColWidth="9.140625" defaultRowHeight="12.75"/>
  <cols>
    <col min="1" max="1" width="4.140625" style="0" customWidth="1"/>
    <col min="2" max="3" width="4.421875" style="0" customWidth="1"/>
    <col min="7" max="7" width="13.8515625" style="0" customWidth="1"/>
    <col min="8" max="8" width="11.421875" style="0" customWidth="1"/>
    <col min="9" max="9" width="1.57421875" style="0" customWidth="1"/>
    <col min="10" max="10" width="16.8515625" style="0" customWidth="1"/>
  </cols>
  <sheetData>
    <row r="1" spans="1:10" ht="12.75">
      <c r="A1" s="2" t="s">
        <v>20</v>
      </c>
      <c r="B1" s="2"/>
      <c r="C1" s="2"/>
      <c r="D1" s="2"/>
      <c r="E1" s="2"/>
      <c r="F1" s="2"/>
      <c r="G1" s="2"/>
      <c r="H1" s="2"/>
      <c r="I1" s="6"/>
      <c r="J1" s="1"/>
    </row>
    <row r="2" spans="1:10" ht="12.75">
      <c r="A2" s="4" t="s">
        <v>7</v>
      </c>
      <c r="B2" s="1"/>
      <c r="C2" s="1"/>
      <c r="D2" s="1"/>
      <c r="E2" s="1"/>
      <c r="F2" s="1"/>
      <c r="G2" s="1"/>
      <c r="H2" s="1"/>
      <c r="I2" s="7"/>
      <c r="J2" s="1"/>
    </row>
    <row r="3" spans="1:10" ht="12.75">
      <c r="A3" s="4"/>
      <c r="B3" s="1"/>
      <c r="C3" s="1"/>
      <c r="D3" s="1"/>
      <c r="E3" s="1"/>
      <c r="F3" s="1"/>
      <c r="G3" s="1"/>
      <c r="H3" s="1"/>
      <c r="I3" s="7"/>
      <c r="J3" s="1"/>
    </row>
    <row r="4" spans="1:10" ht="12.75">
      <c r="A4" s="4"/>
      <c r="B4" s="1"/>
      <c r="C4" s="1"/>
      <c r="D4" s="1"/>
      <c r="E4" s="1"/>
      <c r="F4" s="1"/>
      <c r="G4" s="1"/>
      <c r="H4" s="1"/>
      <c r="I4" s="7"/>
      <c r="J4" s="1"/>
    </row>
    <row r="5" spans="1:10" ht="12.75">
      <c r="A5" s="156" t="s">
        <v>329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2.75">
      <c r="A6" s="14"/>
      <c r="B6" s="2"/>
      <c r="C6" s="2"/>
      <c r="D6" s="2"/>
      <c r="E6" s="2"/>
      <c r="F6" s="2"/>
      <c r="G6" s="2"/>
      <c r="H6" s="2"/>
      <c r="I6" s="6"/>
      <c r="J6" s="1"/>
    </row>
    <row r="7" spans="1:10" ht="12.75">
      <c r="A7" s="14"/>
      <c r="B7" s="11" t="s">
        <v>42</v>
      </c>
      <c r="C7" s="2"/>
      <c r="D7" s="2"/>
      <c r="E7" s="2"/>
      <c r="F7" s="2"/>
      <c r="G7" s="2"/>
      <c r="H7" s="2"/>
      <c r="I7" s="6"/>
      <c r="J7" s="1"/>
    </row>
    <row r="8" spans="1:10" ht="12.75">
      <c r="A8" s="14"/>
      <c r="B8" s="11"/>
      <c r="C8" s="2"/>
      <c r="D8" s="2"/>
      <c r="E8" s="2"/>
      <c r="F8" s="2"/>
      <c r="G8" s="2"/>
      <c r="H8" s="2"/>
      <c r="I8" s="6"/>
      <c r="J8" s="1"/>
    </row>
    <row r="9" spans="1:9" ht="12.75" customHeight="1">
      <c r="A9" s="10" t="s">
        <v>12</v>
      </c>
      <c r="B9" s="5" t="s">
        <v>26</v>
      </c>
      <c r="C9" s="1"/>
      <c r="D9" s="1"/>
      <c r="E9" s="1"/>
      <c r="F9" s="1"/>
      <c r="G9" s="1"/>
      <c r="H9" s="1"/>
      <c r="I9" s="7"/>
    </row>
    <row r="10" spans="1:9" ht="12.75" customHeight="1">
      <c r="A10" s="4"/>
      <c r="B10" s="1"/>
      <c r="C10" s="1"/>
      <c r="D10" s="1"/>
      <c r="E10" s="1"/>
      <c r="F10" s="1"/>
      <c r="G10" s="1"/>
      <c r="H10" s="1"/>
      <c r="I10" s="7"/>
    </row>
    <row r="11" spans="1:9" ht="12.75" customHeight="1">
      <c r="A11" s="4"/>
      <c r="B11" s="13" t="s">
        <v>27</v>
      </c>
      <c r="C11" s="13"/>
      <c r="D11" s="1"/>
      <c r="E11" s="1"/>
      <c r="F11" s="1"/>
      <c r="G11" s="1"/>
      <c r="H11" s="1"/>
      <c r="I11" s="7"/>
    </row>
    <row r="12" spans="1:9" ht="12.75" customHeight="1">
      <c r="A12" s="4"/>
      <c r="B12" s="13" t="s">
        <v>28</v>
      </c>
      <c r="C12" s="13"/>
      <c r="D12" s="1"/>
      <c r="E12" s="1"/>
      <c r="F12" s="1"/>
      <c r="G12" s="1"/>
      <c r="H12" s="1"/>
      <c r="I12" s="7"/>
    </row>
    <row r="13" spans="1:9" ht="12.75" customHeight="1">
      <c r="A13" s="4"/>
      <c r="B13" s="13" t="s">
        <v>29</v>
      </c>
      <c r="C13" s="13"/>
      <c r="D13" s="1"/>
      <c r="E13" s="1"/>
      <c r="F13" s="1"/>
      <c r="G13" s="1"/>
      <c r="H13" s="1"/>
      <c r="I13" s="7"/>
    </row>
    <row r="14" spans="1:9" ht="12.75" customHeight="1">
      <c r="A14" s="4"/>
      <c r="B14" s="13"/>
      <c r="C14" s="13"/>
      <c r="D14" s="1"/>
      <c r="E14" s="1"/>
      <c r="F14" s="1"/>
      <c r="G14" s="1"/>
      <c r="H14" s="1"/>
      <c r="I14" s="7"/>
    </row>
    <row r="15" spans="1:9" ht="12.75" customHeight="1">
      <c r="A15" s="4"/>
      <c r="B15" s="13" t="s">
        <v>87</v>
      </c>
      <c r="C15" s="13"/>
      <c r="D15" s="1"/>
      <c r="E15" s="1"/>
      <c r="F15" s="1"/>
      <c r="G15" s="1"/>
      <c r="H15" s="1"/>
      <c r="I15" s="7"/>
    </row>
    <row r="16" spans="1:9" ht="12.75" customHeight="1">
      <c r="A16" s="4"/>
      <c r="B16" s="13" t="s">
        <v>248</v>
      </c>
      <c r="C16" s="13"/>
      <c r="D16" s="1"/>
      <c r="E16" s="1"/>
      <c r="F16" s="1"/>
      <c r="G16" s="1"/>
      <c r="H16" s="1"/>
      <c r="I16" s="7"/>
    </row>
    <row r="17" spans="1:9" ht="12.75" customHeight="1">
      <c r="A17" s="4"/>
      <c r="B17" s="13"/>
      <c r="C17" s="13"/>
      <c r="D17" s="1"/>
      <c r="E17" s="1"/>
      <c r="F17" s="1"/>
      <c r="G17" s="1"/>
      <c r="H17" s="1"/>
      <c r="I17" s="7"/>
    </row>
    <row r="18" spans="1:9" ht="12.75" customHeight="1">
      <c r="A18" s="4"/>
      <c r="B18" s="13" t="s">
        <v>88</v>
      </c>
      <c r="C18" s="13"/>
      <c r="D18" s="1"/>
      <c r="E18" s="1"/>
      <c r="F18" s="1"/>
      <c r="G18" s="1"/>
      <c r="H18" s="1"/>
      <c r="I18" s="7"/>
    </row>
    <row r="19" spans="1:9" ht="12.75" customHeight="1">
      <c r="A19" s="4"/>
      <c r="B19" s="13" t="s">
        <v>89</v>
      </c>
      <c r="C19" s="13"/>
      <c r="D19" s="1"/>
      <c r="E19" s="1"/>
      <c r="F19" s="1"/>
      <c r="G19" s="1"/>
      <c r="H19" s="1"/>
      <c r="I19" s="7"/>
    </row>
    <row r="20" spans="1:9" ht="12.75" customHeight="1">
      <c r="A20" s="4"/>
      <c r="B20" s="50" t="s">
        <v>249</v>
      </c>
      <c r="C20" s="13"/>
      <c r="D20" s="1"/>
      <c r="E20" s="1"/>
      <c r="F20" s="1"/>
      <c r="G20" s="1"/>
      <c r="H20" s="1"/>
      <c r="I20" s="7"/>
    </row>
    <row r="21" spans="1:9" ht="12.75" customHeight="1">
      <c r="A21" s="4"/>
      <c r="B21" s="1"/>
      <c r="C21" s="1"/>
      <c r="D21" s="1"/>
      <c r="E21" s="1"/>
      <c r="F21" s="1"/>
      <c r="G21" s="1"/>
      <c r="H21" s="1"/>
      <c r="I21" s="7"/>
    </row>
    <row r="22" spans="1:9" ht="12.75">
      <c r="A22" s="10" t="s">
        <v>13</v>
      </c>
      <c r="B22" s="5" t="s">
        <v>90</v>
      </c>
      <c r="I22" s="8"/>
    </row>
    <row r="23" spans="1:9" ht="12.75">
      <c r="A23" s="10"/>
      <c r="I23" s="8"/>
    </row>
    <row r="24" spans="1:9" ht="12.75">
      <c r="A24" s="10"/>
      <c r="B24" t="s">
        <v>30</v>
      </c>
      <c r="I24" s="8"/>
    </row>
    <row r="25" spans="1:9" ht="12.75">
      <c r="A25" s="10"/>
      <c r="B25" t="s">
        <v>31</v>
      </c>
      <c r="I25" s="8"/>
    </row>
    <row r="26" spans="1:9" ht="12.75">
      <c r="A26" s="10"/>
      <c r="I26" s="8"/>
    </row>
    <row r="27" spans="1:9" ht="12.75">
      <c r="A27" s="10" t="s">
        <v>14</v>
      </c>
      <c r="B27" s="29" t="s">
        <v>117</v>
      </c>
      <c r="I27" s="8"/>
    </row>
    <row r="28" spans="1:9" ht="12.75">
      <c r="A28" s="10"/>
      <c r="I28" s="8"/>
    </row>
    <row r="29" spans="1:9" ht="12.75">
      <c r="A29" s="10"/>
      <c r="B29" t="s">
        <v>156</v>
      </c>
      <c r="I29" s="8"/>
    </row>
    <row r="30" spans="1:9" ht="12.75">
      <c r="A30" s="10"/>
      <c r="B30" t="s">
        <v>157</v>
      </c>
      <c r="I30" s="8"/>
    </row>
    <row r="31" spans="1:9" ht="12.75">
      <c r="A31" s="10"/>
      <c r="B31" t="s">
        <v>179</v>
      </c>
      <c r="I31" s="8"/>
    </row>
    <row r="32" spans="1:9" ht="12.75">
      <c r="A32" s="10"/>
      <c r="B32" t="s">
        <v>297</v>
      </c>
      <c r="I32" s="8"/>
    </row>
    <row r="33" spans="1:9" ht="12.75">
      <c r="A33" s="10"/>
      <c r="B33" t="s">
        <v>180</v>
      </c>
      <c r="I33" s="8"/>
    </row>
    <row r="34" spans="1:9" ht="12.75">
      <c r="A34" s="10"/>
      <c r="I34" s="8"/>
    </row>
    <row r="35" spans="1:9" ht="12.75">
      <c r="A35" s="10" t="s">
        <v>15</v>
      </c>
      <c r="B35" s="11" t="s">
        <v>32</v>
      </c>
      <c r="C35" s="12"/>
      <c r="D35" s="5"/>
      <c r="I35" s="8"/>
    </row>
    <row r="36" spans="1:9" ht="12.75" customHeight="1">
      <c r="A36" s="10"/>
      <c r="B36" s="13"/>
      <c r="I36" s="8"/>
    </row>
    <row r="37" spans="1:9" ht="12.75">
      <c r="A37" s="10"/>
      <c r="B37" s="13" t="s">
        <v>33</v>
      </c>
      <c r="I37" s="8"/>
    </row>
    <row r="38" spans="1:9" ht="12.75">
      <c r="A38" s="10"/>
      <c r="B38" s="13"/>
      <c r="I38" s="8"/>
    </row>
    <row r="39" spans="1:9" ht="12.75">
      <c r="A39" s="10" t="s">
        <v>16</v>
      </c>
      <c r="B39" s="11" t="s">
        <v>34</v>
      </c>
      <c r="C39" s="12"/>
      <c r="I39" s="8"/>
    </row>
    <row r="40" spans="1:9" ht="12.75">
      <c r="A40" s="10"/>
      <c r="B40" s="13"/>
      <c r="I40" s="8"/>
    </row>
    <row r="41" spans="1:9" ht="12.75">
      <c r="A41" s="9"/>
      <c r="B41" s="9" t="s">
        <v>43</v>
      </c>
      <c r="I41" s="8"/>
    </row>
    <row r="42" spans="1:9" ht="12.75">
      <c r="A42" s="9"/>
      <c r="B42" s="9" t="s">
        <v>44</v>
      </c>
      <c r="I42" s="8"/>
    </row>
    <row r="43" spans="1:9" ht="12.75">
      <c r="A43" s="9"/>
      <c r="B43" s="9"/>
      <c r="I43" s="8"/>
    </row>
    <row r="44" spans="1:9" ht="12.75">
      <c r="A44" s="10" t="s">
        <v>17</v>
      </c>
      <c r="B44" s="11" t="s">
        <v>115</v>
      </c>
      <c r="G44" s="29"/>
      <c r="I44" s="8"/>
    </row>
    <row r="45" spans="1:9" ht="12.75">
      <c r="A45" s="10"/>
      <c r="B45" s="9"/>
      <c r="I45" s="8"/>
    </row>
    <row r="46" spans="1:9" ht="12.75">
      <c r="A46" s="10"/>
      <c r="B46" s="85" t="s">
        <v>116</v>
      </c>
      <c r="I46" s="8"/>
    </row>
    <row r="47" spans="1:9" ht="12.75">
      <c r="A47" s="10"/>
      <c r="B47" s="86" t="s">
        <v>219</v>
      </c>
      <c r="I47" s="8"/>
    </row>
    <row r="48" ht="12.75">
      <c r="B48" s="85"/>
    </row>
    <row r="49" ht="12.75">
      <c r="B49" s="61"/>
    </row>
    <row r="50" ht="12.75">
      <c r="B50" s="61"/>
    </row>
    <row r="52" spans="1:9" ht="12.75">
      <c r="A52" s="10"/>
      <c r="B52" s="13"/>
      <c r="I52" s="8"/>
    </row>
    <row r="63" spans="1:10" ht="12.75" customHeight="1">
      <c r="A63" s="10"/>
      <c r="B63" s="13"/>
      <c r="I63" s="8"/>
      <c r="J63" s="25"/>
    </row>
    <row r="64" ht="12.75">
      <c r="I64" s="8"/>
    </row>
    <row r="65" ht="12.75">
      <c r="I65" s="8"/>
    </row>
    <row r="66" ht="12.75">
      <c r="I66" s="8"/>
    </row>
    <row r="67" ht="12.75">
      <c r="I67" s="8"/>
    </row>
    <row r="68" ht="12.75">
      <c r="I68" s="8"/>
    </row>
    <row r="69" ht="12.75">
      <c r="I69" s="8"/>
    </row>
    <row r="70" ht="12.75">
      <c r="I70" s="8"/>
    </row>
    <row r="71" ht="12.75">
      <c r="I71" s="8"/>
    </row>
    <row r="72" ht="12.75"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</sheetData>
  <sheetProtection password="CF7A" sheet="1" objects="1" scenarios="1" selectLockedCells="1" selectUnlockedCells="1"/>
  <mergeCells count="1">
    <mergeCell ref="A5:J5"/>
  </mergeCells>
  <printOptions/>
  <pageMargins left="0.89" right="0.75" top="0.88" bottom="0" header="0.5" footer="0.5"/>
  <pageSetup fitToHeight="1" fitToWidth="1" horizontalDpi="180" verticalDpi="180" orientation="portrait" paperSize="9" r:id="rId1"/>
  <headerFooter alignWithMargins="0">
    <oddHeader>&amp;LCompany No.
576121-A&amp;C&amp;A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3:Q48"/>
  <sheetViews>
    <sheetView workbookViewId="0" topLeftCell="A1">
      <selection activeCell="Q1" sqref="Q1:R16384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6.57421875" style="0" customWidth="1"/>
    <col min="9" max="9" width="12.7109375" style="0" hidden="1" customWidth="1"/>
    <col min="10" max="10" width="12.7109375" style="0" customWidth="1"/>
    <col min="11" max="11" width="1.7109375" style="0" customWidth="1"/>
    <col min="12" max="12" width="12.57421875" style="0" customWidth="1"/>
    <col min="13" max="13" width="1.7109375" style="0" customWidth="1"/>
    <col min="14" max="14" width="12.140625" style="0" customWidth="1"/>
    <col min="15" max="15" width="4.421875" style="0" customWidth="1"/>
    <col min="16" max="18" width="0" style="0" hidden="1" customWidth="1"/>
  </cols>
  <sheetData>
    <row r="3" spans="1:2" ht="12.75">
      <c r="A3" s="9" t="s">
        <v>18</v>
      </c>
      <c r="B3" s="31" t="s">
        <v>187</v>
      </c>
    </row>
    <row r="5" spans="2:10" ht="12.75">
      <c r="B5" s="85" t="s">
        <v>330</v>
      </c>
      <c r="C5" s="61"/>
      <c r="D5" s="61"/>
      <c r="E5" s="61"/>
      <c r="F5" s="61"/>
      <c r="G5" s="61"/>
      <c r="H5" s="61"/>
      <c r="I5" s="61"/>
      <c r="J5" s="61"/>
    </row>
    <row r="6" spans="2:10" ht="12.75">
      <c r="B6" s="85"/>
      <c r="C6" s="61"/>
      <c r="D6" s="61"/>
      <c r="E6" s="61"/>
      <c r="F6" s="61"/>
      <c r="G6" s="61"/>
      <c r="H6" s="61"/>
      <c r="I6" s="61"/>
      <c r="J6" s="61"/>
    </row>
    <row r="7" spans="2:10" ht="12.75">
      <c r="B7" s="85"/>
      <c r="C7" s="61"/>
      <c r="D7" s="61"/>
      <c r="E7" s="61"/>
      <c r="F7" s="61"/>
      <c r="G7" s="61"/>
      <c r="H7" s="61"/>
      <c r="I7" s="61"/>
      <c r="J7" s="61"/>
    </row>
    <row r="8" spans="1:14" ht="12.75">
      <c r="A8" s="9" t="s">
        <v>19</v>
      </c>
      <c r="B8" s="31" t="s">
        <v>45</v>
      </c>
      <c r="D8" s="18"/>
      <c r="E8" s="18"/>
      <c r="F8" s="18"/>
      <c r="G8" s="18"/>
      <c r="H8" s="18"/>
      <c r="I8" s="18"/>
      <c r="J8" s="18"/>
      <c r="K8" s="18"/>
      <c r="L8" s="19"/>
      <c r="M8" s="18"/>
      <c r="N8" s="47"/>
    </row>
    <row r="9" spans="2:16" ht="12.75">
      <c r="B9" s="36"/>
      <c r="C9" s="18"/>
      <c r="D9" s="18"/>
      <c r="E9" s="18"/>
      <c r="F9" s="18"/>
      <c r="G9" s="18"/>
      <c r="H9" s="18"/>
      <c r="I9" s="47" t="s">
        <v>118</v>
      </c>
      <c r="J9" s="47"/>
      <c r="K9" s="18"/>
      <c r="L9" s="47" t="s">
        <v>118</v>
      </c>
      <c r="M9" s="18"/>
      <c r="N9" s="47" t="s">
        <v>331</v>
      </c>
      <c r="P9" s="16" t="s">
        <v>201</v>
      </c>
    </row>
    <row r="10" spans="2:16" ht="12.75" customHeight="1">
      <c r="B10" s="36"/>
      <c r="C10" s="18"/>
      <c r="D10" s="18"/>
      <c r="E10" s="18"/>
      <c r="F10" s="18"/>
      <c r="G10" s="18"/>
      <c r="H10" s="18"/>
      <c r="I10" s="47" t="s">
        <v>119</v>
      </c>
      <c r="J10" s="47"/>
      <c r="K10" s="18"/>
      <c r="L10" s="47" t="s">
        <v>119</v>
      </c>
      <c r="M10" s="18"/>
      <c r="N10" s="47" t="s">
        <v>119</v>
      </c>
      <c r="P10" s="16" t="s">
        <v>119</v>
      </c>
    </row>
    <row r="11" spans="9:17" ht="12.75" customHeight="1">
      <c r="I11" s="47" t="s">
        <v>239</v>
      </c>
      <c r="J11" s="47"/>
      <c r="L11" s="135" t="s">
        <v>318</v>
      </c>
      <c r="N11" s="134" t="s">
        <v>318</v>
      </c>
      <c r="P11" s="16" t="s">
        <v>200</v>
      </c>
      <c r="Q11" s="134" t="s">
        <v>309</v>
      </c>
    </row>
    <row r="12" spans="9:17" ht="12.75" customHeight="1">
      <c r="I12" s="47" t="s">
        <v>50</v>
      </c>
      <c r="J12" s="47"/>
      <c r="L12" s="48" t="s">
        <v>50</v>
      </c>
      <c r="N12" s="48" t="s">
        <v>50</v>
      </c>
      <c r="P12" s="16" t="s">
        <v>50</v>
      </c>
      <c r="Q12" s="48" t="s">
        <v>50</v>
      </c>
    </row>
    <row r="13" spans="2:17" ht="12.75" customHeight="1">
      <c r="B13" s="31" t="s">
        <v>120</v>
      </c>
      <c r="I13" s="19"/>
      <c r="J13" s="19"/>
      <c r="L13" s="16"/>
      <c r="N13" s="16"/>
      <c r="P13" s="16"/>
      <c r="Q13" s="16"/>
    </row>
    <row r="14" spans="9:17" ht="12.75" customHeight="1">
      <c r="I14" s="19"/>
      <c r="J14" s="19"/>
      <c r="L14" s="16"/>
      <c r="N14" s="16"/>
      <c r="P14" s="16"/>
      <c r="Q14" s="16"/>
    </row>
    <row r="15" spans="3:17" ht="12.75" customHeight="1">
      <c r="C15" t="s">
        <v>121</v>
      </c>
      <c r="I15" s="19">
        <f>L15-P15</f>
        <v>-24819</v>
      </c>
      <c r="J15" s="19"/>
      <c r="L15" s="16">
        <f>N15-Q15</f>
        <v>9883</v>
      </c>
      <c r="N15" s="16">
        <v>40900</v>
      </c>
      <c r="P15" s="16">
        <v>34702</v>
      </c>
      <c r="Q15" s="16">
        <f>16770+9448+3256+1543</f>
        <v>31017</v>
      </c>
    </row>
    <row r="16" spans="3:17" ht="12.75" customHeight="1">
      <c r="C16" t="s">
        <v>122</v>
      </c>
      <c r="I16" s="19">
        <f aca="true" t="shared" si="0" ref="I16:I21">L16-P16</f>
        <v>-275</v>
      </c>
      <c r="J16" s="19"/>
      <c r="L16" s="16">
        <f aca="true" t="shared" si="1" ref="L16:L21">N16-Q16</f>
        <v>133</v>
      </c>
      <c r="N16" s="16">
        <v>557</v>
      </c>
      <c r="P16" s="16">
        <v>408</v>
      </c>
      <c r="Q16" s="16">
        <v>424</v>
      </c>
    </row>
    <row r="17" spans="3:17" ht="12.75" customHeight="1">
      <c r="C17" t="s">
        <v>123</v>
      </c>
      <c r="I17" s="19">
        <f t="shared" si="0"/>
        <v>-3799</v>
      </c>
      <c r="J17" s="19"/>
      <c r="L17" s="16">
        <f t="shared" si="1"/>
        <v>3586</v>
      </c>
      <c r="N17" s="16">
        <v>12975</v>
      </c>
      <c r="P17" s="16">
        <v>7385</v>
      </c>
      <c r="Q17" s="16">
        <v>9389</v>
      </c>
    </row>
    <row r="18" spans="3:17" ht="12.75" customHeight="1">
      <c r="C18" t="s">
        <v>124</v>
      </c>
      <c r="I18" s="19">
        <f t="shared" si="0"/>
        <v>-1510</v>
      </c>
      <c r="J18" s="19"/>
      <c r="L18" s="16">
        <f t="shared" si="1"/>
        <v>3396</v>
      </c>
      <c r="N18" s="16">
        <v>11873</v>
      </c>
      <c r="P18" s="16">
        <v>4906</v>
      </c>
      <c r="Q18" s="16">
        <f>8319+158</f>
        <v>8477</v>
      </c>
    </row>
    <row r="19" spans="3:17" ht="12.75" customHeight="1">
      <c r="C19" t="s">
        <v>125</v>
      </c>
      <c r="I19" s="19">
        <f t="shared" si="0"/>
        <v>-131</v>
      </c>
      <c r="J19" s="19"/>
      <c r="L19" s="16">
        <f t="shared" si="1"/>
        <v>8</v>
      </c>
      <c r="N19" s="16">
        <v>40</v>
      </c>
      <c r="P19" s="16">
        <v>139</v>
      </c>
      <c r="Q19" s="16">
        <v>32</v>
      </c>
    </row>
    <row r="20" spans="3:17" ht="12.75" customHeight="1">
      <c r="C20" t="s">
        <v>126</v>
      </c>
      <c r="I20" s="19">
        <f t="shared" si="0"/>
        <v>-2826</v>
      </c>
      <c r="J20" s="19"/>
      <c r="L20" s="16">
        <f t="shared" si="1"/>
        <v>8</v>
      </c>
      <c r="N20" s="16">
        <v>292</v>
      </c>
      <c r="P20" s="16">
        <v>2834</v>
      </c>
      <c r="Q20" s="16">
        <v>284</v>
      </c>
    </row>
    <row r="21" spans="3:17" ht="12.75" customHeight="1">
      <c r="C21" t="s">
        <v>170</v>
      </c>
      <c r="I21" s="19">
        <f t="shared" si="0"/>
        <v>5459</v>
      </c>
      <c r="J21" s="19"/>
      <c r="L21" s="16">
        <f t="shared" si="1"/>
        <v>6483</v>
      </c>
      <c r="N21" s="16">
        <v>7178</v>
      </c>
      <c r="P21" s="16">
        <v>1024</v>
      </c>
      <c r="Q21" s="16">
        <f>47+648</f>
        <v>695</v>
      </c>
    </row>
    <row r="22" spans="9:17" ht="6" customHeight="1">
      <c r="I22" s="20"/>
      <c r="J22" s="19"/>
      <c r="L22" s="20"/>
      <c r="N22" s="20"/>
      <c r="P22" s="16"/>
      <c r="Q22" s="20"/>
    </row>
    <row r="23" spans="9:17" ht="18" customHeight="1">
      <c r="I23" s="19">
        <f>SUM(I15:I22)</f>
        <v>-27901</v>
      </c>
      <c r="J23" s="19"/>
      <c r="L23" s="19">
        <f>SUM(L15:L22)</f>
        <v>23497</v>
      </c>
      <c r="N23" s="19">
        <f>SUM(N15:N22)</f>
        <v>73815</v>
      </c>
      <c r="P23" s="16">
        <v>51398</v>
      </c>
      <c r="Q23" s="19">
        <f>SUM(Q15:Q22)</f>
        <v>50318</v>
      </c>
    </row>
    <row r="24" spans="3:17" ht="12.75" customHeight="1">
      <c r="C24" t="s">
        <v>127</v>
      </c>
      <c r="I24" s="19">
        <f>L24-P24</f>
        <v>-4997</v>
      </c>
      <c r="J24" s="19"/>
      <c r="L24" s="16">
        <f>N24-Q24</f>
        <v>-10287</v>
      </c>
      <c r="N24" s="16">
        <v>-18934</v>
      </c>
      <c r="P24" s="16">
        <v>-5290</v>
      </c>
      <c r="Q24" s="16">
        <v>-8647</v>
      </c>
    </row>
    <row r="25" spans="9:17" ht="4.5" customHeight="1">
      <c r="I25" s="19"/>
      <c r="J25" s="19"/>
      <c r="L25" s="16"/>
      <c r="N25" s="16"/>
      <c r="P25" s="16"/>
      <c r="Q25" s="16"/>
    </row>
    <row r="26" spans="3:17" ht="18" customHeight="1" thickBot="1">
      <c r="C26" t="s">
        <v>128</v>
      </c>
      <c r="I26" s="21">
        <f>SUM(I23:I25)</f>
        <v>-32898</v>
      </c>
      <c r="J26" s="19"/>
      <c r="L26" s="21">
        <f>SUM(L23:L25)</f>
        <v>13210</v>
      </c>
      <c r="N26" s="21">
        <f>SUM(N23:N25)</f>
        <v>54881</v>
      </c>
      <c r="P26" s="16">
        <v>46108</v>
      </c>
      <c r="Q26" s="21">
        <f>SUM(Q23:Q25)</f>
        <v>41671</v>
      </c>
    </row>
    <row r="27" spans="9:17" ht="12.75" customHeight="1" thickTop="1">
      <c r="I27" s="19"/>
      <c r="J27" s="19"/>
      <c r="L27" s="16"/>
      <c r="N27" s="16"/>
      <c r="P27" s="16"/>
      <c r="Q27" s="16"/>
    </row>
    <row r="28" spans="2:17" ht="12.75" customHeight="1">
      <c r="B28" s="31" t="s">
        <v>129</v>
      </c>
      <c r="I28" s="19"/>
      <c r="J28" s="19"/>
      <c r="L28" s="16"/>
      <c r="N28" s="16"/>
      <c r="P28" s="16"/>
      <c r="Q28" s="16"/>
    </row>
    <row r="29" spans="9:17" ht="12.75" customHeight="1">
      <c r="I29" s="19"/>
      <c r="J29" s="19"/>
      <c r="L29" s="16"/>
      <c r="N29" s="16"/>
      <c r="P29" s="16"/>
      <c r="Q29" s="16"/>
    </row>
    <row r="30" spans="3:17" ht="12.75" customHeight="1">
      <c r="C30" t="s">
        <v>121</v>
      </c>
      <c r="I30" s="19">
        <f aca="true" t="shared" si="2" ref="I30:I36">L30-P30</f>
        <v>-4571</v>
      </c>
      <c r="J30" s="19"/>
      <c r="L30" s="16">
        <f aca="true" t="shared" si="3" ref="L30:L36">N30-Q30</f>
        <v>-872</v>
      </c>
      <c r="N30" s="16">
        <f>-500-1160+221-554</f>
        <v>-1993</v>
      </c>
      <c r="P30" s="16">
        <v>3699</v>
      </c>
      <c r="Q30" s="16">
        <f>-626-307+181-369</f>
        <v>-1121</v>
      </c>
    </row>
    <row r="31" spans="3:17" ht="12.75" customHeight="1">
      <c r="C31" t="s">
        <v>122</v>
      </c>
      <c r="I31" s="19">
        <f t="shared" si="2"/>
        <v>62</v>
      </c>
      <c r="J31" s="19"/>
      <c r="L31" s="16">
        <f t="shared" si="3"/>
        <v>-96</v>
      </c>
      <c r="N31" s="16">
        <f>-200+18</f>
        <v>-182</v>
      </c>
      <c r="P31" s="16">
        <v>-158</v>
      </c>
      <c r="Q31" s="16">
        <f>-96+10</f>
        <v>-86</v>
      </c>
    </row>
    <row r="32" spans="3:17" ht="12.75" customHeight="1">
      <c r="C32" t="s">
        <v>123</v>
      </c>
      <c r="I32" s="19">
        <f t="shared" si="2"/>
        <v>170</v>
      </c>
      <c r="J32" s="19"/>
      <c r="L32" s="16">
        <f t="shared" si="3"/>
        <v>81</v>
      </c>
      <c r="N32" s="16">
        <v>-197</v>
      </c>
      <c r="P32" s="16">
        <v>-89</v>
      </c>
      <c r="Q32" s="16">
        <v>-278</v>
      </c>
    </row>
    <row r="33" spans="3:17" ht="12.75" customHeight="1">
      <c r="C33" t="s">
        <v>124</v>
      </c>
      <c r="I33" s="19">
        <f t="shared" si="2"/>
        <v>-54</v>
      </c>
      <c r="J33" s="19"/>
      <c r="L33" s="16">
        <f t="shared" si="3"/>
        <v>-648</v>
      </c>
      <c r="N33" s="16">
        <f>-272+40-1283</f>
        <v>-1515</v>
      </c>
      <c r="P33" s="16">
        <v>-594</v>
      </c>
      <c r="Q33" s="16">
        <f>92-959</f>
        <v>-867</v>
      </c>
    </row>
    <row r="34" spans="3:17" ht="12.75" customHeight="1">
      <c r="C34" t="s">
        <v>125</v>
      </c>
      <c r="I34" s="19">
        <f t="shared" si="2"/>
        <v>54</v>
      </c>
      <c r="J34" s="19"/>
      <c r="L34" s="16">
        <f t="shared" si="3"/>
        <v>11</v>
      </c>
      <c r="N34" s="16">
        <v>-69</v>
      </c>
      <c r="P34" s="16">
        <v>-43</v>
      </c>
      <c r="Q34" s="16">
        <v>-80</v>
      </c>
    </row>
    <row r="35" spans="3:17" ht="12.75" customHeight="1">
      <c r="C35" t="s">
        <v>126</v>
      </c>
      <c r="I35" s="19">
        <f t="shared" si="2"/>
        <v>278</v>
      </c>
      <c r="J35" s="19"/>
      <c r="L35" s="16">
        <f t="shared" si="3"/>
        <v>-39</v>
      </c>
      <c r="N35" s="16">
        <v>-88</v>
      </c>
      <c r="P35" s="16">
        <v>-317</v>
      </c>
      <c r="Q35" s="16">
        <v>-49</v>
      </c>
    </row>
    <row r="36" spans="3:17" ht="12.75" customHeight="1">
      <c r="C36" t="s">
        <v>170</v>
      </c>
      <c r="I36" s="19">
        <f t="shared" si="2"/>
        <v>6288</v>
      </c>
      <c r="J36" s="19"/>
      <c r="L36" s="16">
        <f t="shared" si="3"/>
        <v>5839</v>
      </c>
      <c r="N36" s="16">
        <f>-251+4684</f>
        <v>4433</v>
      </c>
      <c r="P36" s="16">
        <v>-449</v>
      </c>
      <c r="Q36" s="16">
        <f>-177-3239+2010</f>
        <v>-1406</v>
      </c>
    </row>
    <row r="37" spans="9:17" ht="7.5" customHeight="1">
      <c r="I37" s="20"/>
      <c r="J37" s="19"/>
      <c r="L37" s="20"/>
      <c r="N37" s="20"/>
      <c r="P37" s="16"/>
      <c r="Q37" s="20"/>
    </row>
    <row r="38" spans="9:17" ht="18" customHeight="1">
      <c r="I38" s="19">
        <f>SUM(I30:I37)</f>
        <v>2227</v>
      </c>
      <c r="J38" s="19"/>
      <c r="L38" s="19">
        <f>SUM(L30:L37)</f>
        <v>4276</v>
      </c>
      <c r="N38" s="19">
        <f>SUM(N30:N37)</f>
        <v>389</v>
      </c>
      <c r="P38" s="16">
        <v>2049</v>
      </c>
      <c r="Q38" s="19">
        <f>SUM(Q30:Q37)</f>
        <v>-3887</v>
      </c>
    </row>
    <row r="39" spans="3:17" ht="12.75" customHeight="1">
      <c r="C39" t="s">
        <v>127</v>
      </c>
      <c r="I39" s="19">
        <f>L39-P39</f>
        <v>-6446</v>
      </c>
      <c r="J39" s="19"/>
      <c r="L39" s="16">
        <f>N39-Q39</f>
        <v>-6446</v>
      </c>
      <c r="N39" s="16">
        <v>-6447</v>
      </c>
      <c r="P39" s="16">
        <v>0</v>
      </c>
      <c r="Q39" s="16">
        <v>-1</v>
      </c>
    </row>
    <row r="40" spans="3:17" ht="12.75" customHeight="1">
      <c r="C40" t="s">
        <v>130</v>
      </c>
      <c r="I40" s="19">
        <f>L40-P40</f>
        <v>0</v>
      </c>
      <c r="J40" s="19"/>
      <c r="L40" s="16">
        <f>N40-Q40</f>
        <v>0</v>
      </c>
      <c r="N40" s="16">
        <v>0</v>
      </c>
      <c r="P40" s="16">
        <v>0</v>
      </c>
      <c r="Q40" s="16">
        <v>0</v>
      </c>
    </row>
    <row r="41" spans="3:17" ht="12.75" customHeight="1">
      <c r="C41" t="s">
        <v>131</v>
      </c>
      <c r="I41" s="19">
        <f>L41-P41</f>
        <v>0</v>
      </c>
      <c r="J41" s="19"/>
      <c r="L41" s="16">
        <f>N41-Q41</f>
        <v>0</v>
      </c>
      <c r="N41" s="16">
        <v>0</v>
      </c>
      <c r="P41" s="16">
        <v>0</v>
      </c>
      <c r="Q41" s="16">
        <v>0</v>
      </c>
    </row>
    <row r="42" spans="9:17" ht="6.75" customHeight="1">
      <c r="I42" s="19"/>
      <c r="J42" s="19"/>
      <c r="L42" s="16"/>
      <c r="N42" s="16"/>
      <c r="P42" s="16"/>
      <c r="Q42" s="16"/>
    </row>
    <row r="43" spans="3:17" ht="18" customHeight="1" thickBot="1">
      <c r="C43" t="s">
        <v>292</v>
      </c>
      <c r="I43" s="21">
        <f>SUM(I38:I42)</f>
        <v>-4219</v>
      </c>
      <c r="J43" s="19"/>
      <c r="L43" s="21">
        <f>SUM(L38:L42)</f>
        <v>-2170</v>
      </c>
      <c r="N43" s="21">
        <f>SUM(N38:N42)</f>
        <v>-6058</v>
      </c>
      <c r="P43" s="21">
        <v>2049</v>
      </c>
      <c r="Q43" s="21">
        <f>SUM(Q38:Q42)</f>
        <v>-3888</v>
      </c>
    </row>
    <row r="44" spans="12:14" ht="12.75" customHeight="1" thickTop="1">
      <c r="L44" s="16"/>
      <c r="N44" s="16"/>
    </row>
    <row r="45" spans="1:2" ht="12.75">
      <c r="A45" s="9" t="s">
        <v>25</v>
      </c>
      <c r="B45" s="31" t="s">
        <v>46</v>
      </c>
    </row>
    <row r="47" ht="12.75">
      <c r="B47" s="9" t="s">
        <v>132</v>
      </c>
    </row>
    <row r="48" ht="12.75">
      <c r="B48" s="9" t="s">
        <v>250</v>
      </c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300" verticalDpi="300" orientation="portrait" paperSize="9" scale="89" r:id="rId1"/>
  <headerFooter alignWithMargins="0">
    <oddHeader>&amp;LCompany No.
576121-A&amp;C&amp;A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2"/>
  <sheetViews>
    <sheetView workbookViewId="0" topLeftCell="A1">
      <selection activeCell="D12" sqref="D12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8515625" style="0" customWidth="1"/>
    <col min="4" max="4" width="15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140625" style="0" customWidth="1"/>
  </cols>
  <sheetData>
    <row r="3" spans="1:2" ht="12.75">
      <c r="A3" s="9" t="s">
        <v>47</v>
      </c>
      <c r="B3" s="31" t="s">
        <v>133</v>
      </c>
    </row>
    <row r="4" ht="12.75">
      <c r="B4" s="31"/>
    </row>
    <row r="5" spans="1:2" s="61" customFormat="1" ht="12.75">
      <c r="A5" s="85"/>
      <c r="B5" s="87" t="s">
        <v>151</v>
      </c>
    </row>
    <row r="6" spans="1:2" s="61" customFormat="1" ht="12.75">
      <c r="A6" s="85"/>
      <c r="B6" s="87" t="s">
        <v>311</v>
      </c>
    </row>
    <row r="7" spans="2:12" ht="12.75">
      <c r="B7" s="85"/>
      <c r="C7" s="61"/>
      <c r="D7" s="61"/>
      <c r="E7" s="61"/>
      <c r="F7" s="61"/>
      <c r="G7" s="61"/>
      <c r="H7" s="61"/>
      <c r="I7" s="61"/>
      <c r="J7" s="61"/>
      <c r="K7" s="61"/>
      <c r="L7" s="61"/>
    </row>
    <row r="9" spans="1:2" s="61" customFormat="1" ht="12.75">
      <c r="A9" s="85" t="s">
        <v>188</v>
      </c>
      <c r="B9" s="88" t="s">
        <v>48</v>
      </c>
    </row>
    <row r="10" spans="1:2" s="61" customFormat="1" ht="12.75">
      <c r="A10" s="85"/>
      <c r="B10" s="85"/>
    </row>
    <row r="11" spans="1:2" s="89" customFormat="1" ht="12.75">
      <c r="A11" s="87"/>
      <c r="B11" s="87" t="s">
        <v>251</v>
      </c>
    </row>
    <row r="12" spans="1:2" s="89" customFormat="1" ht="12.75">
      <c r="A12" s="87"/>
      <c r="B12" s="87" t="s">
        <v>332</v>
      </c>
    </row>
    <row r="13" spans="1:2" s="89" customFormat="1" ht="12.75">
      <c r="A13" s="87"/>
      <c r="B13" s="87" t="s">
        <v>333</v>
      </c>
    </row>
    <row r="14" spans="1:2" s="89" customFormat="1" ht="12.75">
      <c r="A14" s="87"/>
      <c r="B14" s="87"/>
    </row>
    <row r="16" spans="1:2" ht="12.75">
      <c r="A16" s="9" t="s">
        <v>189</v>
      </c>
      <c r="B16" s="31" t="s">
        <v>49</v>
      </c>
    </row>
    <row r="18" spans="1:2" s="61" customFormat="1" ht="12.75">
      <c r="A18" s="85"/>
      <c r="B18" s="85" t="s">
        <v>342</v>
      </c>
    </row>
    <row r="19" spans="1:2" s="61" customFormat="1" ht="12.75">
      <c r="A19" s="85"/>
      <c r="B19" s="85" t="s">
        <v>348</v>
      </c>
    </row>
    <row r="20" spans="1:2" s="61" customFormat="1" ht="12.75">
      <c r="A20" s="85"/>
      <c r="B20" s="85" t="s">
        <v>349</v>
      </c>
    </row>
    <row r="21" spans="1:2" s="61" customFormat="1" ht="12.75">
      <c r="A21" s="85"/>
      <c r="B21" s="85"/>
    </row>
    <row r="22" spans="1:2" s="61" customFormat="1" ht="12.75">
      <c r="A22" s="85"/>
      <c r="B22" s="85" t="s">
        <v>343</v>
      </c>
    </row>
    <row r="23" spans="1:2" s="61" customFormat="1" ht="12.75">
      <c r="A23" s="85"/>
      <c r="B23" s="85" t="s">
        <v>345</v>
      </c>
    </row>
    <row r="24" spans="1:2" s="61" customFormat="1" ht="12.75">
      <c r="A24" s="85"/>
      <c r="B24" s="85" t="s">
        <v>350</v>
      </c>
    </row>
    <row r="25" spans="1:2" s="61" customFormat="1" ht="12.75">
      <c r="A25" s="85"/>
      <c r="B25" s="85" t="s">
        <v>347</v>
      </c>
    </row>
    <row r="26" spans="1:2" s="61" customFormat="1" ht="12.75">
      <c r="A26" s="85"/>
      <c r="B26" s="85" t="s">
        <v>346</v>
      </c>
    </row>
    <row r="28" spans="3:12" ht="12.75">
      <c r="C28" s="9"/>
      <c r="L28" s="16"/>
    </row>
    <row r="29" spans="1:12" ht="12.75">
      <c r="A29" s="9" t="s">
        <v>190</v>
      </c>
      <c r="B29" s="31" t="s">
        <v>91</v>
      </c>
      <c r="C29" s="9"/>
      <c r="L29" s="16"/>
    </row>
    <row r="30" spans="3:12" ht="12.75">
      <c r="C30" s="9"/>
      <c r="L30" s="16"/>
    </row>
    <row r="31" spans="2:3" ht="12.75">
      <c r="B31" s="9" t="s">
        <v>252</v>
      </c>
      <c r="C31" s="9"/>
    </row>
    <row r="32" spans="2:3" ht="12.75">
      <c r="B32" s="9" t="s">
        <v>92</v>
      </c>
      <c r="C32" s="9"/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1">
      <selection activeCell="B11" sqref="B11"/>
    </sheetView>
  </sheetViews>
  <sheetFormatPr defaultColWidth="9.140625" defaultRowHeight="12.75"/>
  <cols>
    <col min="1" max="1" width="3.7109375" style="87" customWidth="1"/>
    <col min="2" max="2" width="4.7109375" style="87" customWidth="1"/>
    <col min="3" max="3" width="3.8515625" style="89" customWidth="1"/>
    <col min="4" max="4" width="15.00390625" style="89" customWidth="1"/>
    <col min="5" max="5" width="1.7109375" style="89" customWidth="1"/>
    <col min="6" max="6" width="12.28125" style="89" customWidth="1"/>
    <col min="7" max="7" width="1.7109375" style="89" customWidth="1"/>
    <col min="8" max="8" width="12.7109375" style="89" customWidth="1"/>
    <col min="9" max="9" width="1.7109375" style="89" customWidth="1"/>
    <col min="10" max="10" width="15.00390625" style="89" customWidth="1"/>
    <col min="11" max="11" width="1.7109375" style="89" customWidth="1"/>
    <col min="12" max="12" width="14.7109375" style="89" customWidth="1"/>
    <col min="13" max="13" width="9.140625" style="89" customWidth="1"/>
    <col min="14" max="29" width="0" style="89" hidden="1" customWidth="1"/>
    <col min="30" max="16384" width="9.140625" style="89" customWidth="1"/>
  </cols>
  <sheetData>
    <row r="1" spans="1:12" ht="12.75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2.75">
      <c r="A2" s="158" t="s">
        <v>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0" ht="12.75">
      <c r="A3" s="114"/>
      <c r="B3" s="115"/>
      <c r="C3" s="115"/>
      <c r="D3" s="115"/>
      <c r="E3" s="115"/>
      <c r="F3" s="115"/>
      <c r="G3" s="115"/>
      <c r="H3" s="115"/>
      <c r="I3" s="116"/>
      <c r="J3" s="115"/>
    </row>
    <row r="4" spans="1:12" ht="12.75">
      <c r="A4" s="159" t="s">
        <v>253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2.75">
      <c r="A5" s="159" t="s">
        <v>334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8:12" ht="12.75">
      <c r="H6" s="117"/>
      <c r="I6" s="117"/>
      <c r="J6" s="117"/>
      <c r="K6" s="117"/>
      <c r="L6" s="117"/>
    </row>
    <row r="7" spans="1:12" ht="12.75">
      <c r="A7" s="87" t="s">
        <v>12</v>
      </c>
      <c r="B7" s="118" t="s">
        <v>94</v>
      </c>
      <c r="H7" s="117"/>
      <c r="I7" s="117"/>
      <c r="J7" s="117"/>
      <c r="K7" s="117"/>
      <c r="L7" s="117"/>
    </row>
    <row r="8" spans="8:12" ht="12.75">
      <c r="H8" s="117"/>
      <c r="I8" s="117"/>
      <c r="J8" s="117"/>
      <c r="K8" s="117"/>
      <c r="L8" s="117"/>
    </row>
    <row r="9" spans="2:12" ht="12.75">
      <c r="B9" s="87" t="s">
        <v>335</v>
      </c>
      <c r="H9" s="117"/>
      <c r="I9" s="117"/>
      <c r="J9" s="117"/>
      <c r="K9" s="117"/>
      <c r="L9" s="117"/>
    </row>
    <row r="10" ht="12.75">
      <c r="B10" s="87" t="s">
        <v>365</v>
      </c>
    </row>
    <row r="12" ht="12.75">
      <c r="B12" s="87" t="s">
        <v>361</v>
      </c>
    </row>
    <row r="13" ht="12.75">
      <c r="B13" s="87" t="s">
        <v>360</v>
      </c>
    </row>
    <row r="14" ht="12.75">
      <c r="B14" s="87" t="s">
        <v>114</v>
      </c>
    </row>
    <row r="15" ht="12.75">
      <c r="B15" s="87" t="s">
        <v>282</v>
      </c>
    </row>
    <row r="16" ht="12.75">
      <c r="B16" s="87" t="s">
        <v>283</v>
      </c>
    </row>
    <row r="17" ht="12.75">
      <c r="B17" s="87" t="s">
        <v>284</v>
      </c>
    </row>
    <row r="20" spans="1:2" ht="12.75">
      <c r="A20" s="87" t="s">
        <v>13</v>
      </c>
      <c r="B20" s="118" t="s">
        <v>142</v>
      </c>
    </row>
    <row r="22" ht="12.75">
      <c r="B22" s="87" t="s">
        <v>337</v>
      </c>
    </row>
    <row r="23" ht="12.75">
      <c r="B23" s="87" t="s">
        <v>336</v>
      </c>
    </row>
    <row r="24" ht="12.75">
      <c r="B24" s="87" t="s">
        <v>312</v>
      </c>
    </row>
    <row r="25" ht="12.75">
      <c r="B25" s="87" t="s">
        <v>304</v>
      </c>
    </row>
    <row r="27" ht="12.75">
      <c r="B27" s="87" t="s">
        <v>362</v>
      </c>
    </row>
    <row r="28" ht="12.75">
      <c r="B28" s="87" t="s">
        <v>363</v>
      </c>
    </row>
    <row r="29" ht="12.75">
      <c r="B29" s="87" t="s">
        <v>364</v>
      </c>
    </row>
    <row r="32" spans="1:2" ht="12.75">
      <c r="A32" s="87" t="s">
        <v>14</v>
      </c>
      <c r="B32" s="118" t="s">
        <v>150</v>
      </c>
    </row>
    <row r="34" ht="12.75">
      <c r="B34" s="87" t="s">
        <v>235</v>
      </c>
    </row>
    <row r="35" ht="12.75">
      <c r="B35" s="87" t="s">
        <v>366</v>
      </c>
    </row>
    <row r="36" ht="12.75">
      <c r="B36" s="87" t="s">
        <v>367</v>
      </c>
    </row>
    <row r="39" spans="1:2" ht="12.75">
      <c r="A39" s="87" t="s">
        <v>15</v>
      </c>
      <c r="B39" s="118" t="s">
        <v>158</v>
      </c>
    </row>
    <row r="41" ht="12.75">
      <c r="B41" s="87" t="s">
        <v>285</v>
      </c>
    </row>
  </sheetData>
  <sheetProtection password="CF7A" sheet="1" objects="1" scenarios="1" selectLockedCells="1" selectUnlockedCells="1"/>
  <mergeCells count="4">
    <mergeCell ref="A1:L1"/>
    <mergeCell ref="A2:L2"/>
    <mergeCell ref="A4:L4"/>
    <mergeCell ref="A5:L5"/>
  </mergeCells>
  <printOptions/>
  <pageMargins left="0.8" right="0.56" top="1" bottom="0" header="0.5" footer="0.5"/>
  <pageSetup horizontalDpi="600" verticalDpi="600" orientation="portrait" paperSize="9" r:id="rId1"/>
  <headerFooter alignWithMargins="0">
    <oddHeader>&amp;LCompany No.
576121-A&amp;C&amp;A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BackOffice</cp:lastModifiedBy>
  <cp:lastPrinted>2006-02-15T07:09:15Z</cp:lastPrinted>
  <dcterms:created xsi:type="dcterms:W3CDTF">2000-02-23T08:18:39Z</dcterms:created>
  <dcterms:modified xsi:type="dcterms:W3CDTF">2006-02-21T10:17:41Z</dcterms:modified>
  <cp:category/>
  <cp:version/>
  <cp:contentType/>
  <cp:contentStatus/>
</cp:coreProperties>
</file>